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план 2024" sheetId="13" r:id="rId1"/>
  </sheets>
  <definedNames>
    <definedName name="_xlnm.Print_Area" localSheetId="0">'план 2024'!$B$1:$J$146</definedName>
  </definedNames>
  <calcPr calcId="124519"/>
</workbook>
</file>

<file path=xl/calcChain.xml><?xml version="1.0" encoding="utf-8"?>
<calcChain xmlns="http://schemas.openxmlformats.org/spreadsheetml/2006/main">
  <c r="G85" i="13"/>
  <c r="H85"/>
  <c r="I85"/>
  <c r="J85"/>
  <c r="E119"/>
  <c r="J79"/>
  <c r="I79"/>
  <c r="H79"/>
  <c r="G79"/>
  <c r="F79"/>
  <c r="J49"/>
  <c r="I49"/>
  <c r="H49"/>
  <c r="G49"/>
  <c r="J34"/>
  <c r="I34"/>
  <c r="H34"/>
  <c r="G34"/>
  <c r="J89" l="1"/>
  <c r="J103" l="1"/>
  <c r="H103"/>
  <c r="F103"/>
  <c r="D103"/>
  <c r="E101"/>
  <c r="E100" s="1"/>
  <c r="D100"/>
  <c r="J92"/>
  <c r="I92"/>
  <c r="H92"/>
  <c r="G92"/>
  <c r="F92"/>
  <c r="J91"/>
  <c r="I91"/>
  <c r="H91"/>
  <c r="G91"/>
  <c r="F91"/>
  <c r="E89"/>
  <c r="E85"/>
  <c r="D85"/>
  <c r="E80"/>
  <c r="D80"/>
  <c r="J77"/>
  <c r="J101" s="1"/>
  <c r="J100" s="1"/>
  <c r="I77"/>
  <c r="I80" s="1"/>
  <c r="H77"/>
  <c r="H101" s="1"/>
  <c r="H100" s="1"/>
  <c r="G77"/>
  <c r="G80" s="1"/>
  <c r="F77"/>
  <c r="F101" s="1"/>
  <c r="F100" s="1"/>
  <c r="F58"/>
  <c r="F59" s="1"/>
  <c r="E58"/>
  <c r="E61" s="1"/>
  <c r="E64" s="1"/>
  <c r="D58"/>
  <c r="D61" s="1"/>
  <c r="D64" s="1"/>
  <c r="F53"/>
  <c r="E53"/>
  <c r="D53"/>
  <c r="J46"/>
  <c r="I46"/>
  <c r="H46"/>
  <c r="G46"/>
  <c r="J45"/>
  <c r="J53" s="1"/>
  <c r="I45"/>
  <c r="I58" s="1"/>
  <c r="H45"/>
  <c r="H53" s="1"/>
  <c r="G45"/>
  <c r="G58" s="1"/>
  <c r="J43"/>
  <c r="I43"/>
  <c r="G43"/>
  <c r="E43"/>
  <c r="D43"/>
  <c r="F39"/>
  <c r="F43" s="1"/>
  <c r="H43"/>
  <c r="J31"/>
  <c r="I31"/>
  <c r="H31"/>
  <c r="G31"/>
  <c r="F31"/>
  <c r="I28"/>
  <c r="H28"/>
  <c r="G28"/>
  <c r="F28"/>
  <c r="E28"/>
  <c r="D28"/>
  <c r="J28" l="1"/>
  <c r="G61"/>
  <c r="G59"/>
  <c r="I61"/>
  <c r="I59"/>
  <c r="G53"/>
  <c r="I53"/>
  <c r="H58"/>
  <c r="J58"/>
  <c r="F61"/>
  <c r="F80"/>
  <c r="H80"/>
  <c r="J80"/>
  <c r="G101"/>
  <c r="I101"/>
  <c r="I100" s="1"/>
  <c r="F62" l="1"/>
  <c r="F64"/>
  <c r="F65" s="1"/>
  <c r="H59"/>
  <c r="H61"/>
  <c r="I64"/>
  <c r="I65" s="1"/>
  <c r="I69" s="1"/>
  <c r="I62"/>
  <c r="G64"/>
  <c r="G62"/>
  <c r="G100"/>
  <c r="J59"/>
  <c r="J61"/>
  <c r="G65" l="1"/>
  <c r="G69" s="1"/>
  <c r="I86"/>
  <c r="J62"/>
  <c r="J64"/>
  <c r="J65" s="1"/>
  <c r="J69" s="1"/>
  <c r="H62"/>
  <c r="H64"/>
  <c r="H65" s="1"/>
  <c r="H69" s="1"/>
  <c r="F67"/>
  <c r="F86" s="1"/>
  <c r="F69" l="1"/>
  <c r="F71" s="1"/>
  <c r="F94" s="1"/>
  <c r="F89" s="1"/>
  <c r="F85" s="1"/>
  <c r="I71"/>
  <c r="I94" s="1"/>
  <c r="H86"/>
  <c r="H71"/>
  <c r="H94" s="1"/>
  <c r="J86"/>
  <c r="J94"/>
  <c r="G86" l="1"/>
  <c r="G71" l="1"/>
  <c r="G94" l="1"/>
</calcChain>
</file>

<file path=xl/sharedStrings.xml><?xml version="1.0" encoding="utf-8"?>
<sst xmlns="http://schemas.openxmlformats.org/spreadsheetml/2006/main" count="150" uniqueCount="136">
  <si>
    <t xml:space="preserve"> </t>
  </si>
  <si>
    <t>Одиниці виміру: тис. гривень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</si>
  <si>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</si>
  <si>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</si>
  <si>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</si>
  <si>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</si>
  <si>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</si>
  <si>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</si>
  <si>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</si>
  <si>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</si>
  <si>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</si>
  <si>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</si>
  <si>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</si>
  <si>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</si>
  <si>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</si>
  <si>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</si>
  <si>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</si>
  <si>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</si>
  <si>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</si>
  <si>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</si>
  <si>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</si>
  <si>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</si>
  <si>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</si>
  <si>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</si>
  <si>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</si>
  <si>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</si>
  <si>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</si>
  <si>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</si>
  <si>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</si>
  <si>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</si>
  <si>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</si>
  <si>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</si>
  <si>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</si>
  <si>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</si>
  <si>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</si>
  <si>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</si>
  <si>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</si>
  <si>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</si>
  <si>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</si>
  <si>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</si>
  <si>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</si>
  <si>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</si>
  <si>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</si>
  <si>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</si>
  <si>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</si>
  <si>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</si>
  <si>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</si>
  <si>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</si>
  <si>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</si>
  <si>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</si>
  <si>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</si>
  <si>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</si>
  <si>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</si>
  <si>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</si>
  <si>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</si>
  <si>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</si>
  <si>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</si>
  <si>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</si>
  <si>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</si>
  <si>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</si>
  <si>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</si>
  <si>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</si>
  <si>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</si>
  <si>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</si>
  <si>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</si>
  <si>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</si>
  <si>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</si>
  <si>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</si>
  <si>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</si>
  <si>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</si>
  <si>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</si>
  <si>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</si>
  <si>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</si>
  <si>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</si>
  <si>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</si>
  <si>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</si>
  <si>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(ініціали, прізвище)</t>
  </si>
  <si>
    <t xml:space="preserve">(підпис) 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</si>
  <si>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</si>
  <si>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</si>
  <si>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</si>
  <si>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</si>
  <si>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</si>
  <si>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Плановий</t>
  </si>
  <si>
    <t>Фінансовий</t>
  </si>
  <si>
    <t>рядка</t>
  </si>
  <si>
    <t>Код</t>
  </si>
  <si>
    <t xml:space="preserve">Факт </t>
  </si>
  <si>
    <t>Директор КП " Послуга "</t>
  </si>
  <si>
    <t>Податок на додану вартість 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</si>
  <si>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</si>
  <si>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</si>
  <si>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</si>
  <si>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</si>
  <si>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</si>
  <si>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</si>
  <si>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Інші податки, у тому числі :</t>
  </si>
  <si>
    <t>єдиний податок</t>
  </si>
  <si>
    <r>
      <t xml:space="preserve">                                                     ФІНАНСОВИЙ ПЛАН ПІДПРИЄМСТВА НА 2024 РІК             </t>
    </r>
    <r>
      <rPr>
        <b/>
        <sz val="14"/>
        <color indexed="8"/>
        <rFont val="Times New Roman"/>
        <family val="1"/>
        <charset val="204"/>
      </rPr>
      <t/>
    </r>
  </si>
  <si>
    <t>минулого року 2022 р.</t>
  </si>
  <si>
    <t xml:space="preserve"> план поточного року  2023</t>
  </si>
  <si>
    <t xml:space="preserve"> рік (усього) 2024</t>
  </si>
  <si>
    <t>місцеві податки та збори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</si>
  <si>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</si>
  <si>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</si>
  <si>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 xml:space="preserve">    </t>
  </si>
  <si>
    <t>________________________________</t>
  </si>
  <si>
    <t>_____________________________________________</t>
  </si>
  <si>
    <t xml:space="preserve">   </t>
  </si>
  <si>
    <t>коди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</si>
  <si>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</si>
  <si>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</si>
  <si>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за ЄДРПОУ</t>
  </si>
  <si>
    <t xml:space="preserve">Орган управління                         </t>
  </si>
  <si>
    <t>Міські, районні у містах ради та їх виконавчі органи</t>
  </si>
  <si>
    <t>за СПОДУ</t>
  </si>
  <si>
    <t>Галузь</t>
  </si>
  <si>
    <t xml:space="preserve">Вид економічної діяльності           </t>
  </si>
  <si>
    <t>Збирання безпечних відходів</t>
  </si>
  <si>
    <t>за ЗКГНГ</t>
  </si>
  <si>
    <t xml:space="preserve">Місцезнаходження                          </t>
  </si>
  <si>
    <t>за КВЕД</t>
  </si>
  <si>
    <t>38.11</t>
  </si>
  <si>
    <t xml:space="preserve">Телефон                                           </t>
  </si>
  <si>
    <t xml:space="preserve">.+380668441712  </t>
  </si>
  <si>
    <t xml:space="preserve">Прізвище та ініціали керівника      </t>
  </si>
  <si>
    <t>____  __________ 2024 року № _____</t>
  </si>
  <si>
    <t>Рік 2024</t>
  </si>
  <si>
    <t>Страхов С.В.</t>
  </si>
  <si>
    <t>м.Прилуки, вул.Білецького - Носенка, 7</t>
  </si>
  <si>
    <t>у тому числі:  дохід від реалізації фінансових інвестицій </t>
  </si>
  <si>
    <t>у тому числі: дохід від операційної оренди активів </t>
  </si>
  <si>
    <t>В.Г. МАЗУРЕНКО</t>
  </si>
  <si>
    <t>С.В.СТРАХОВ</t>
  </si>
  <si>
    <t>О.І. ВОРОНА</t>
  </si>
  <si>
    <t xml:space="preserve">                                                           Основні фінансові показники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</si>
</sst>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  <fill>
      <patternFill patternType="gray0625">
        <fgColor indexed="8"/>
        <bgColor theme="2" tint="-9.9978637043366805E-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8" fillId="0" borderId="0" xfId="0" applyFont="1"/>
    <xf numFmtId="0" fontId="9" fillId="0" borderId="0" xfId="0" applyFont="1"/>
    <xf numFmtId="0" fontId="9" fillId="0" borderId="8" xfId="0" applyFont="1" applyBorder="1"/>
    <xf numFmtId="0" fontId="0" fillId="0" borderId="0" xfId="0" applyBorder="1" applyAlignment="1"/>
    <xf numFmtId="0" fontId="0" fillId="0" borderId="8" xfId="0" applyBorder="1" applyAlignment="1"/>
    <xf numFmtId="1" fontId="1" fillId="0" borderId="1" xfId="0" applyNumberFormat="1" applyFont="1" applyBorder="1" applyAlignment="1">
      <alignment vertical="center" wrapText="1"/>
    </xf>
    <xf numFmtId="1" fontId="0" fillId="0" borderId="0" xfId="0" applyNumberFormat="1"/>
    <xf numFmtId="0" fontId="9" fillId="0" borderId="8" xfId="0" applyFont="1" applyBorder="1" applyAlignment="1"/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3" borderId="0" xfId="0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1" fillId="0" borderId="0" xfId="0" applyFont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1" fontId="1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3" borderId="14" xfId="0" applyFont="1" applyFill="1" applyBorder="1" applyAlignment="1">
      <alignment vertical="top" wrapText="1"/>
    </xf>
    <xf numFmtId="1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" fontId="0" fillId="0" borderId="0" xfId="0" applyNumberFormat="1" applyBorder="1"/>
    <xf numFmtId="1" fontId="3" fillId="3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" fontId="1" fillId="3" borderId="1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B7AD0"/>
      <color rgb="FF44666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6"/>
  <sheetViews>
    <sheetView tabSelected="1" topLeftCell="A122" zoomScale="90" zoomScaleNormal="90" zoomScaleSheetLayoutView="100" workbookViewId="0">
      <selection activeCell="N80" sqref="N80"/>
    </sheetView>
  </sheetViews>
  <sheetFormatPr defaultRowHeight="15"/>
  <cols>
    <col min="1" max="1" width="1.5703125" customWidth="1"/>
    <col min="2" max="2" width="71.140625" customWidth="1"/>
    <col min="3" max="3" width="5.85546875" customWidth="1"/>
    <col min="4" max="4" width="11.7109375" style="39" customWidth="1"/>
    <col min="5" max="5" width="11" style="25" customWidth="1"/>
    <col min="6" max="6" width="11.85546875" customWidth="1"/>
    <col min="7" max="7" width="9.140625" customWidth="1"/>
    <col min="8" max="8" width="8.5703125" customWidth="1"/>
    <col min="9" max="9" width="8.7109375" customWidth="1"/>
    <col min="10" max="10" width="9.85546875" customWidth="1"/>
    <col min="11" max="11" width="11.28515625" customWidth="1"/>
    <col min="13" max="13" width="9.28515625" customWidth="1"/>
  </cols>
  <sheetData>
    <row r="1" spans="2:10" ht="18.75">
      <c r="B1" s="105"/>
      <c r="C1" s="101"/>
      <c r="D1" s="101"/>
      <c r="F1" s="106" t="s">
        <v>103</v>
      </c>
      <c r="G1" s="106"/>
      <c r="H1" s="106"/>
      <c r="I1" s="106"/>
    </row>
    <row r="2" spans="2:10" ht="18.75">
      <c r="B2" s="107"/>
      <c r="C2" s="107"/>
      <c r="D2" s="107"/>
      <c r="F2" s="108" t="s">
        <v>104</v>
      </c>
      <c r="G2" s="108"/>
      <c r="H2" s="108"/>
      <c r="I2" s="108"/>
    </row>
    <row r="3" spans="2:10" ht="18.75">
      <c r="B3" s="109" t="s">
        <v>0</v>
      </c>
      <c r="C3" s="109"/>
      <c r="D3" s="109"/>
      <c r="E3" s="77"/>
      <c r="F3" s="110" t="s">
        <v>126</v>
      </c>
      <c r="G3" s="110"/>
      <c r="H3" s="110"/>
      <c r="I3" s="110"/>
    </row>
    <row r="4" spans="2:10" ht="18.75">
      <c r="B4" s="2" t="s">
        <v>105</v>
      </c>
      <c r="F4" s="94" t="s">
        <v>106</v>
      </c>
      <c r="G4" s="94"/>
      <c r="H4" s="94"/>
      <c r="I4" s="94"/>
    </row>
    <row r="5" spans="2:10" ht="18.75">
      <c r="B5" s="95"/>
      <c r="C5" s="95"/>
      <c r="D5" s="95"/>
      <c r="F5" s="96" t="s">
        <v>106</v>
      </c>
      <c r="G5" s="96"/>
      <c r="H5" s="96"/>
      <c r="I5" s="96"/>
    </row>
    <row r="6" spans="2:10" ht="15.75">
      <c r="B6" s="97" t="s">
        <v>0</v>
      </c>
      <c r="C6" s="97"/>
      <c r="D6" s="97"/>
      <c r="F6" s="98" t="s">
        <v>107</v>
      </c>
      <c r="G6" s="98"/>
      <c r="H6" s="98"/>
      <c r="I6" s="98"/>
    </row>
    <row r="7" spans="2:10" ht="8.25" customHeight="1">
      <c r="B7" s="2" t="s">
        <v>108</v>
      </c>
      <c r="C7" s="78"/>
    </row>
    <row r="8" spans="2:10" ht="15.75">
      <c r="B8" s="2" t="s">
        <v>0</v>
      </c>
      <c r="C8" s="78"/>
      <c r="H8" s="32"/>
      <c r="I8" s="65"/>
      <c r="J8" s="79" t="s">
        <v>109</v>
      </c>
    </row>
    <row r="9" spans="2:10" ht="15" customHeight="1">
      <c r="B9" s="2"/>
      <c r="H9" s="32"/>
      <c r="I9" s="65" t="s">
        <v>127</v>
      </c>
      <c r="J9" s="66"/>
    </row>
    <row r="10" spans="2:10" ht="33" customHeight="1">
      <c r="B10" s="80" t="s">
        <v>110</v>
      </c>
      <c r="C10" s="99" t="s">
        <v>111</v>
      </c>
      <c r="D10" s="99"/>
      <c r="E10" s="99"/>
      <c r="F10" s="100"/>
      <c r="G10" s="81"/>
      <c r="H10" s="86"/>
      <c r="I10" s="82" t="s">
        <v>112</v>
      </c>
      <c r="J10" s="83">
        <v>36979569</v>
      </c>
    </row>
    <row r="11" spans="2:10" ht="30.75" customHeight="1">
      <c r="B11" s="32" t="s">
        <v>113</v>
      </c>
      <c r="C11" s="100" t="s">
        <v>114</v>
      </c>
      <c r="D11" s="100"/>
      <c r="E11" s="100"/>
      <c r="F11" s="100"/>
      <c r="G11" s="81"/>
      <c r="H11" s="86"/>
      <c r="I11" s="82" t="s">
        <v>115</v>
      </c>
      <c r="J11" s="83"/>
    </row>
    <row r="12" spans="2:10" ht="25.5" hidden="1">
      <c r="B12" s="32" t="s">
        <v>116</v>
      </c>
      <c r="C12" s="32"/>
      <c r="D12" s="40"/>
      <c r="E12" s="32"/>
      <c r="F12" s="32"/>
      <c r="G12" s="81"/>
      <c r="H12" s="86"/>
      <c r="I12" s="82" t="s">
        <v>115</v>
      </c>
      <c r="J12" s="66"/>
    </row>
    <row r="13" spans="2:10" ht="18.75" customHeight="1">
      <c r="B13" s="32" t="s">
        <v>117</v>
      </c>
      <c r="C13" s="101" t="s">
        <v>118</v>
      </c>
      <c r="D13" s="101"/>
      <c r="E13" s="101"/>
      <c r="F13" s="101"/>
      <c r="G13" s="81"/>
      <c r="H13" s="86"/>
      <c r="I13" s="82" t="s">
        <v>119</v>
      </c>
      <c r="J13" s="66"/>
    </row>
    <row r="14" spans="2:10" ht="19.5" customHeight="1">
      <c r="B14" s="32" t="s">
        <v>120</v>
      </c>
      <c r="C14" s="101" t="s">
        <v>129</v>
      </c>
      <c r="D14" s="101"/>
      <c r="E14" s="101"/>
      <c r="F14" s="101"/>
      <c r="H14" s="86"/>
      <c r="I14" s="82" t="s">
        <v>121</v>
      </c>
      <c r="J14" s="66" t="s">
        <v>122</v>
      </c>
    </row>
    <row r="15" spans="2:10" ht="15" customHeight="1">
      <c r="B15" s="32" t="s">
        <v>123</v>
      </c>
      <c r="C15" s="102" t="s">
        <v>124</v>
      </c>
      <c r="D15" s="102"/>
      <c r="E15" s="102"/>
      <c r="F15" s="102"/>
      <c r="H15" s="32"/>
      <c r="I15" s="63"/>
    </row>
    <row r="16" spans="2:10" ht="15.75">
      <c r="B16" s="84" t="s">
        <v>125</v>
      </c>
      <c r="C16" s="100" t="s">
        <v>128</v>
      </c>
      <c r="D16" s="100"/>
      <c r="E16" s="100"/>
      <c r="F16" s="100"/>
      <c r="H16" s="32"/>
      <c r="I16" s="63"/>
    </row>
    <row r="17" spans="2:15" ht="7.5" customHeight="1">
      <c r="B17" s="84"/>
      <c r="C17" s="85"/>
      <c r="D17" s="85"/>
      <c r="E17" s="85"/>
      <c r="F17" s="85"/>
      <c r="H17" s="32"/>
      <c r="I17" s="63"/>
    </row>
    <row r="18" spans="2:15" ht="18.75">
      <c r="B18" s="93" t="s">
        <v>98</v>
      </c>
      <c r="C18" s="93"/>
      <c r="D18" s="93"/>
      <c r="E18" s="93"/>
      <c r="F18" s="93"/>
      <c r="G18" s="93"/>
      <c r="H18" s="93"/>
      <c r="I18" s="93"/>
    </row>
    <row r="19" spans="2:15" ht="21" customHeight="1">
      <c r="B19" s="93" t="s">
        <v>135</v>
      </c>
      <c r="C19" s="93"/>
      <c r="D19" s="93"/>
      <c r="E19" s="93"/>
      <c r="F19" s="93"/>
      <c r="G19" s="93"/>
      <c r="H19" s="93"/>
      <c r="I19" s="93"/>
    </row>
    <row r="20" spans="2:15" ht="11.25" customHeight="1">
      <c r="B20" s="1" t="s">
        <v>1</v>
      </c>
    </row>
    <row r="21" spans="2:15" ht="5.25" customHeight="1">
      <c r="B21" s="1"/>
    </row>
    <row r="22" spans="2:15" ht="15.75" customHeight="1">
      <c r="B22" s="103"/>
      <c r="C22" s="17" t="s">
        <v>86</v>
      </c>
      <c r="D22" s="41" t="s">
        <v>87</v>
      </c>
      <c r="E22" s="26" t="s">
        <v>84</v>
      </c>
      <c r="F22" s="19" t="s">
        <v>83</v>
      </c>
      <c r="G22" s="136" t="s">
        <v>2</v>
      </c>
      <c r="H22" s="136"/>
      <c r="I22" s="136"/>
      <c r="J22" s="136"/>
    </row>
    <row r="23" spans="2:15" ht="45.75" customHeight="1">
      <c r="B23" s="103"/>
      <c r="C23" s="18" t="s">
        <v>85</v>
      </c>
      <c r="D23" s="42" t="s">
        <v>99</v>
      </c>
      <c r="E23" s="27" t="s">
        <v>100</v>
      </c>
      <c r="F23" s="20" t="s">
        <v>101</v>
      </c>
      <c r="G23" s="75" t="s">
        <v>3</v>
      </c>
      <c r="H23" s="75" t="s">
        <v>4</v>
      </c>
      <c r="I23" s="75" t="s">
        <v>5</v>
      </c>
      <c r="J23" s="75" t="s">
        <v>6</v>
      </c>
    </row>
    <row r="24" spans="2:15" ht="15.75">
      <c r="B24" s="5">
        <v>1</v>
      </c>
      <c r="C24" s="5">
        <v>2</v>
      </c>
      <c r="D24" s="35">
        <v>3</v>
      </c>
      <c r="E24" s="3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</row>
    <row r="25" spans="2:15" ht="1.5" customHeight="1">
      <c r="B25" s="127"/>
      <c r="C25" s="128"/>
      <c r="D25" s="128"/>
      <c r="E25" s="128"/>
      <c r="F25" s="128"/>
      <c r="G25" s="128"/>
      <c r="H25" s="128"/>
      <c r="I25" s="128"/>
      <c r="J25" s="129"/>
    </row>
    <row r="26" spans="2:15" ht="21" customHeight="1">
      <c r="B26" s="114" t="s">
        <v>7</v>
      </c>
      <c r="C26" s="115"/>
      <c r="D26" s="115"/>
      <c r="E26" s="115"/>
      <c r="F26" s="115"/>
      <c r="G26" s="115"/>
      <c r="H26" s="115"/>
      <c r="I26" s="115"/>
      <c r="J26" s="116"/>
    </row>
    <row r="27" spans="2:15" ht="15.75">
      <c r="B27" s="38" t="s">
        <v>8</v>
      </c>
      <c r="C27" s="65"/>
      <c r="D27" s="67"/>
      <c r="E27" s="68"/>
      <c r="F27" s="65"/>
      <c r="G27" s="65"/>
      <c r="H27" s="65"/>
      <c r="I27" s="65"/>
      <c r="J27" s="65"/>
    </row>
    <row r="28" spans="2:15" ht="18" customHeight="1">
      <c r="B28" s="65" t="s">
        <v>9</v>
      </c>
      <c r="C28" s="66">
        <v>10</v>
      </c>
      <c r="D28" s="37">
        <f t="shared" ref="D28:E28" si="0">D31+D33</f>
        <v>20611</v>
      </c>
      <c r="E28" s="69">
        <f t="shared" si="0"/>
        <v>22675</v>
      </c>
      <c r="F28" s="69">
        <f>F31+F33</f>
        <v>33426</v>
      </c>
      <c r="G28" s="69">
        <f t="shared" ref="G28:J28" si="1">G31+G33</f>
        <v>8206.7999999999993</v>
      </c>
      <c r="H28" s="69">
        <f t="shared" si="1"/>
        <v>8496</v>
      </c>
      <c r="I28" s="69">
        <f t="shared" si="1"/>
        <v>8515.2000000000007</v>
      </c>
      <c r="J28" s="69">
        <f t="shared" si="1"/>
        <v>8208</v>
      </c>
      <c r="K28" s="15"/>
      <c r="L28" s="15"/>
      <c r="N28" s="15"/>
    </row>
    <row r="29" spans="2:15" ht="14.25" customHeight="1">
      <c r="B29" s="65" t="s">
        <v>10</v>
      </c>
      <c r="C29" s="66">
        <v>11</v>
      </c>
      <c r="D29" s="71">
        <v>923</v>
      </c>
      <c r="E29" s="62">
        <v>765</v>
      </c>
      <c r="F29" s="33"/>
      <c r="G29" s="73"/>
      <c r="H29" s="73"/>
      <c r="I29" s="73"/>
      <c r="J29" s="73"/>
      <c r="K29" s="15"/>
      <c r="L29" s="15"/>
      <c r="M29" s="15"/>
    </row>
    <row r="30" spans="2:15" ht="11.25" hidden="1" customHeight="1">
      <c r="B30" s="60"/>
      <c r="C30" s="51"/>
      <c r="D30" s="52"/>
      <c r="E30" s="53"/>
      <c r="F30" s="54"/>
      <c r="G30" s="55"/>
      <c r="H30" s="55"/>
      <c r="I30" s="55"/>
      <c r="J30" s="56"/>
      <c r="K30" s="15"/>
      <c r="L30" s="15"/>
    </row>
    <row r="31" spans="2:15" ht="15.75">
      <c r="B31" s="65" t="s">
        <v>89</v>
      </c>
      <c r="C31" s="66">
        <v>20</v>
      </c>
      <c r="D31" s="37">
        <v>735</v>
      </c>
      <c r="E31" s="69">
        <v>2311</v>
      </c>
      <c r="F31" s="69">
        <f>F33*20%</f>
        <v>5571</v>
      </c>
      <c r="G31" s="69">
        <f t="shared" ref="G31:J31" si="2">G33*20%</f>
        <v>1367.8000000000002</v>
      </c>
      <c r="H31" s="69">
        <f t="shared" si="2"/>
        <v>1416</v>
      </c>
      <c r="I31" s="69">
        <f t="shared" si="2"/>
        <v>1419.2</v>
      </c>
      <c r="J31" s="69">
        <f t="shared" si="2"/>
        <v>1368</v>
      </c>
      <c r="K31" s="15"/>
      <c r="L31" s="15"/>
      <c r="O31" s="15"/>
    </row>
    <row r="32" spans="2:15" ht="15.75">
      <c r="B32" s="65" t="s">
        <v>11</v>
      </c>
      <c r="C32" s="66">
        <v>30</v>
      </c>
      <c r="D32" s="71"/>
      <c r="E32" s="62"/>
      <c r="F32" s="73"/>
      <c r="G32" s="73"/>
      <c r="H32" s="73"/>
      <c r="I32" s="73"/>
      <c r="J32" s="73"/>
      <c r="K32" s="15"/>
      <c r="L32" s="15"/>
    </row>
    <row r="33" spans="2:14" ht="17.25" customHeight="1">
      <c r="B33" s="65" t="s">
        <v>12</v>
      </c>
      <c r="C33" s="66">
        <v>40</v>
      </c>
      <c r="D33" s="71">
        <v>19876</v>
      </c>
      <c r="E33" s="62">
        <v>20364</v>
      </c>
      <c r="F33" s="69">
        <v>27855</v>
      </c>
      <c r="G33" s="71">
        <v>6839</v>
      </c>
      <c r="H33" s="64">
        <v>7080</v>
      </c>
      <c r="I33" s="71">
        <v>7096</v>
      </c>
      <c r="J33" s="71">
        <v>6840</v>
      </c>
      <c r="K33" s="15"/>
      <c r="L33" s="15"/>
      <c r="M33" s="15"/>
      <c r="N33" s="15"/>
    </row>
    <row r="34" spans="2:14" ht="15.75">
      <c r="B34" s="67" t="s">
        <v>13</v>
      </c>
      <c r="C34" s="34">
        <v>50</v>
      </c>
      <c r="D34" s="71">
        <v>1458</v>
      </c>
      <c r="E34" s="71">
        <v>5294</v>
      </c>
      <c r="F34" s="71">
        <v>2075</v>
      </c>
      <c r="G34" s="71">
        <f>415-20</f>
        <v>395</v>
      </c>
      <c r="H34" s="71">
        <f>580-20</f>
        <v>560</v>
      </c>
      <c r="I34" s="71">
        <f>580-20</f>
        <v>560</v>
      </c>
      <c r="J34" s="71">
        <f>580-20</f>
        <v>560</v>
      </c>
      <c r="K34" s="15"/>
      <c r="L34" s="15"/>
      <c r="M34" s="15"/>
      <c r="N34" s="15"/>
    </row>
    <row r="35" spans="2:14" ht="15.75">
      <c r="B35" s="65" t="s">
        <v>131</v>
      </c>
      <c r="C35" s="66">
        <v>51</v>
      </c>
      <c r="D35" s="71">
        <v>9</v>
      </c>
      <c r="E35" s="62">
        <v>5</v>
      </c>
      <c r="F35" s="73">
        <v>5</v>
      </c>
      <c r="G35" s="73">
        <v>1</v>
      </c>
      <c r="H35" s="73">
        <v>1</v>
      </c>
      <c r="I35" s="73">
        <v>1</v>
      </c>
      <c r="J35" s="73">
        <v>2</v>
      </c>
      <c r="K35" s="15"/>
      <c r="L35" s="15"/>
      <c r="N35" s="15"/>
    </row>
    <row r="36" spans="2:14" ht="15.75">
      <c r="B36" s="65" t="s">
        <v>14</v>
      </c>
      <c r="C36" s="66">
        <v>52</v>
      </c>
      <c r="D36" s="71"/>
      <c r="E36" s="62"/>
      <c r="F36" s="73"/>
      <c r="G36" s="73"/>
      <c r="H36" s="73"/>
      <c r="I36" s="73"/>
      <c r="J36" s="73"/>
      <c r="K36" s="15"/>
      <c r="L36" s="15"/>
      <c r="N36" s="15"/>
    </row>
    <row r="37" spans="2:14" ht="18" customHeight="1">
      <c r="B37" s="65" t="s">
        <v>15</v>
      </c>
      <c r="C37" s="66">
        <v>53</v>
      </c>
      <c r="D37" s="71"/>
      <c r="E37" s="62"/>
      <c r="F37" s="73"/>
      <c r="G37" s="73"/>
      <c r="H37" s="73"/>
      <c r="I37" s="73"/>
      <c r="J37" s="73"/>
      <c r="K37" s="15"/>
      <c r="L37" s="15"/>
      <c r="N37" s="15"/>
    </row>
    <row r="38" spans="2:14" ht="15.75">
      <c r="B38" s="65" t="s">
        <v>16</v>
      </c>
      <c r="C38" s="66">
        <v>60</v>
      </c>
      <c r="D38" s="71"/>
      <c r="E38" s="62"/>
      <c r="F38" s="73"/>
      <c r="G38" s="73"/>
      <c r="H38" s="73"/>
      <c r="I38" s="73"/>
      <c r="J38" s="73"/>
      <c r="K38" s="15"/>
      <c r="L38" s="15"/>
      <c r="N38" s="15"/>
    </row>
    <row r="39" spans="2:14" ht="15.75">
      <c r="B39" s="65" t="s">
        <v>17</v>
      </c>
      <c r="C39" s="66">
        <v>70</v>
      </c>
      <c r="D39" s="71"/>
      <c r="E39" s="62">
        <v>4</v>
      </c>
      <c r="F39" s="73">
        <f>G39+H39+I39+J39</f>
        <v>0</v>
      </c>
      <c r="G39" s="73"/>
      <c r="H39" s="73"/>
      <c r="I39" s="73"/>
      <c r="J39" s="73"/>
      <c r="K39" s="15"/>
      <c r="L39" s="15"/>
      <c r="N39" s="15"/>
    </row>
    <row r="40" spans="2:14" ht="15.75">
      <c r="B40" s="65" t="s">
        <v>18</v>
      </c>
      <c r="C40" s="66">
        <v>80</v>
      </c>
      <c r="D40" s="71">
        <v>97</v>
      </c>
      <c r="E40" s="71">
        <v>66</v>
      </c>
      <c r="F40" s="71">
        <v>176</v>
      </c>
      <c r="G40" s="73">
        <v>55</v>
      </c>
      <c r="H40" s="73">
        <v>42</v>
      </c>
      <c r="I40" s="73">
        <v>42</v>
      </c>
      <c r="J40" s="73">
        <v>37</v>
      </c>
      <c r="K40" s="15"/>
      <c r="L40" s="15"/>
      <c r="N40" s="15"/>
    </row>
    <row r="41" spans="2:14" ht="15.75">
      <c r="B41" s="65" t="s">
        <v>130</v>
      </c>
      <c r="C41" s="66">
        <v>81</v>
      </c>
      <c r="D41" s="71"/>
      <c r="E41" s="62"/>
      <c r="F41" s="73"/>
      <c r="G41" s="73"/>
      <c r="H41" s="73"/>
      <c r="I41" s="73"/>
      <c r="J41" s="73"/>
      <c r="K41" s="15"/>
      <c r="L41" s="15"/>
      <c r="N41" s="15"/>
    </row>
    <row r="42" spans="2:14" ht="15.75">
      <c r="B42" s="65" t="s">
        <v>19</v>
      </c>
      <c r="C42" s="66">
        <v>82</v>
      </c>
      <c r="D42" s="71"/>
      <c r="E42" s="62">
        <v>5</v>
      </c>
      <c r="F42" s="73">
        <v>4</v>
      </c>
      <c r="G42" s="73">
        <v>1</v>
      </c>
      <c r="H42" s="73">
        <v>1</v>
      </c>
      <c r="I42" s="73">
        <v>1</v>
      </c>
      <c r="J42" s="73">
        <v>1</v>
      </c>
      <c r="K42" s="15"/>
      <c r="L42" s="15"/>
      <c r="M42" s="73"/>
      <c r="N42" s="15"/>
    </row>
    <row r="43" spans="2:14" ht="15.75">
      <c r="B43" s="88" t="s">
        <v>20</v>
      </c>
      <c r="C43" s="91">
        <v>90</v>
      </c>
      <c r="D43" s="43">
        <f t="shared" ref="D43:J43" si="3">D33+D34+D38+D39+D40</f>
        <v>21431</v>
      </c>
      <c r="E43" s="43">
        <f t="shared" si="3"/>
        <v>25728</v>
      </c>
      <c r="F43" s="92">
        <f t="shared" si="3"/>
        <v>30106</v>
      </c>
      <c r="G43" s="43">
        <f t="shared" si="3"/>
        <v>7289</v>
      </c>
      <c r="H43" s="43">
        <f t="shared" si="3"/>
        <v>7682</v>
      </c>
      <c r="I43" s="43">
        <f t="shared" si="3"/>
        <v>7698</v>
      </c>
      <c r="J43" s="43">
        <f t="shared" si="3"/>
        <v>7437</v>
      </c>
      <c r="K43" s="15"/>
      <c r="L43" s="15"/>
      <c r="N43" s="15"/>
    </row>
    <row r="44" spans="2:14" ht="15.75">
      <c r="B44" s="38" t="s">
        <v>21</v>
      </c>
      <c r="C44" s="66"/>
      <c r="D44" s="71"/>
      <c r="E44" s="62"/>
      <c r="F44" s="73"/>
      <c r="G44" s="73"/>
      <c r="H44" s="73"/>
      <c r="I44" s="73"/>
      <c r="J44" s="73"/>
      <c r="K44" s="15"/>
      <c r="L44" s="15"/>
      <c r="N44" s="15"/>
    </row>
    <row r="45" spans="2:14" ht="21" customHeight="1">
      <c r="B45" s="65" t="s">
        <v>22</v>
      </c>
      <c r="C45" s="66">
        <v>100</v>
      </c>
      <c r="D45" s="71">
        <v>16168</v>
      </c>
      <c r="E45" s="73">
        <v>20358</v>
      </c>
      <c r="F45" s="71">
        <v>22938</v>
      </c>
      <c r="G45" s="73">
        <f>5450-80+30+50</f>
        <v>5450</v>
      </c>
      <c r="H45" s="73">
        <f>5780+40+40+50</f>
        <v>5910</v>
      </c>
      <c r="I45" s="73">
        <f>5860+50</f>
        <v>5910</v>
      </c>
      <c r="J45" s="73">
        <f>5618+50</f>
        <v>5668</v>
      </c>
      <c r="K45" s="15"/>
      <c r="L45" s="15"/>
      <c r="N45" s="15"/>
    </row>
    <row r="46" spans="2:14" ht="15.75">
      <c r="B46" s="65" t="s">
        <v>23</v>
      </c>
      <c r="C46" s="66">
        <v>110</v>
      </c>
      <c r="D46" s="71">
        <v>3136</v>
      </c>
      <c r="E46" s="62">
        <v>3242</v>
      </c>
      <c r="F46" s="71">
        <v>3990</v>
      </c>
      <c r="G46" s="73">
        <f>1005-50</f>
        <v>955</v>
      </c>
      <c r="H46" s="73">
        <f>1060-50</f>
        <v>1010</v>
      </c>
      <c r="I46" s="73">
        <f>1065-50</f>
        <v>1015</v>
      </c>
      <c r="J46" s="73">
        <f>1060-50</f>
        <v>1010</v>
      </c>
      <c r="K46" s="15"/>
      <c r="L46" s="15"/>
      <c r="M46" s="15"/>
      <c r="N46" s="15"/>
    </row>
    <row r="47" spans="2:14" ht="15" customHeight="1">
      <c r="B47" s="103" t="s">
        <v>24</v>
      </c>
      <c r="C47" s="111">
        <v>120</v>
      </c>
      <c r="D47" s="119"/>
      <c r="E47" s="133"/>
      <c r="F47" s="119"/>
      <c r="G47" s="126"/>
      <c r="H47" s="126"/>
      <c r="I47" s="126"/>
      <c r="J47" s="126"/>
      <c r="K47" s="15"/>
      <c r="L47" s="15"/>
      <c r="N47" s="15"/>
    </row>
    <row r="48" spans="2:14" ht="3" customHeight="1">
      <c r="B48" s="103"/>
      <c r="C48" s="111"/>
      <c r="D48" s="119"/>
      <c r="E48" s="135"/>
      <c r="F48" s="119"/>
      <c r="G48" s="126"/>
      <c r="H48" s="126"/>
      <c r="I48" s="126"/>
      <c r="J48" s="126"/>
      <c r="K48" s="15"/>
      <c r="L48" s="15"/>
      <c r="N48" s="15"/>
    </row>
    <row r="49" spans="2:14" ht="15.75">
      <c r="B49" s="67" t="s">
        <v>25</v>
      </c>
      <c r="C49" s="34">
        <v>130</v>
      </c>
      <c r="D49" s="71">
        <v>1538</v>
      </c>
      <c r="E49" s="71">
        <v>1644</v>
      </c>
      <c r="F49" s="71">
        <v>2049</v>
      </c>
      <c r="G49" s="71">
        <f>510-20</f>
        <v>490</v>
      </c>
      <c r="H49" s="71">
        <f>530-20</f>
        <v>510</v>
      </c>
      <c r="I49" s="71">
        <f>535-20</f>
        <v>515</v>
      </c>
      <c r="J49" s="71">
        <f>554-20</f>
        <v>534</v>
      </c>
      <c r="K49" s="15"/>
      <c r="L49" s="15"/>
      <c r="N49" s="15"/>
    </row>
    <row r="50" spans="2:14" ht="15.75">
      <c r="B50" s="65" t="s">
        <v>26</v>
      </c>
      <c r="C50" s="66">
        <v>140</v>
      </c>
      <c r="D50" s="71"/>
      <c r="E50" s="62">
        <v>0</v>
      </c>
      <c r="F50" s="71">
        <v>0</v>
      </c>
      <c r="G50" s="73"/>
      <c r="H50" s="73"/>
      <c r="I50" s="73"/>
      <c r="J50" s="73"/>
      <c r="K50" s="15"/>
      <c r="L50" s="15"/>
      <c r="N50" s="15"/>
    </row>
    <row r="51" spans="2:14" ht="15.75">
      <c r="B51" s="65" t="s">
        <v>27</v>
      </c>
      <c r="C51" s="66">
        <v>150</v>
      </c>
      <c r="D51" s="71"/>
      <c r="E51" s="62"/>
      <c r="F51" s="71"/>
      <c r="G51" s="73"/>
      <c r="H51" s="73"/>
      <c r="I51" s="73"/>
      <c r="J51" s="73"/>
      <c r="K51" s="15"/>
      <c r="L51" s="15"/>
      <c r="M51" s="15"/>
      <c r="N51" s="15"/>
    </row>
    <row r="52" spans="2:14" ht="15.75">
      <c r="B52" s="65" t="s">
        <v>28</v>
      </c>
      <c r="C52" s="66">
        <v>160</v>
      </c>
      <c r="D52" s="71">
        <v>14</v>
      </c>
      <c r="E52" s="62">
        <v>82</v>
      </c>
      <c r="F52" s="71">
        <v>208</v>
      </c>
      <c r="G52" s="73">
        <v>205</v>
      </c>
      <c r="H52" s="73">
        <v>1</v>
      </c>
      <c r="I52" s="73">
        <v>1</v>
      </c>
      <c r="J52" s="73">
        <v>1</v>
      </c>
      <c r="K52" s="15"/>
      <c r="L52" s="15"/>
      <c r="N52" s="15"/>
    </row>
    <row r="53" spans="2:14" ht="15.75">
      <c r="B53" s="88" t="s">
        <v>29</v>
      </c>
      <c r="C53" s="91">
        <v>170</v>
      </c>
      <c r="D53" s="43">
        <f>SUM(D45:D52)</f>
        <v>20856</v>
      </c>
      <c r="E53" s="43">
        <f>SUM(E45:E52)</f>
        <v>25326</v>
      </c>
      <c r="F53" s="43">
        <f>SUM(F45:F52)</f>
        <v>29185</v>
      </c>
      <c r="G53" s="43">
        <f t="shared" ref="G53:J53" si="4">SUM(G45:G52)</f>
        <v>7100</v>
      </c>
      <c r="H53" s="43">
        <f t="shared" si="4"/>
        <v>7431</v>
      </c>
      <c r="I53" s="43">
        <f t="shared" si="4"/>
        <v>7441</v>
      </c>
      <c r="J53" s="43">
        <f t="shared" si="4"/>
        <v>7213</v>
      </c>
      <c r="K53" s="15"/>
      <c r="L53" s="15"/>
      <c r="M53" s="15"/>
      <c r="N53" s="15"/>
    </row>
    <row r="54" spans="2:14" ht="16.5" customHeight="1">
      <c r="B54" s="23"/>
      <c r="C54" s="70"/>
      <c r="D54" s="44"/>
      <c r="E54" s="28"/>
      <c r="F54" s="24"/>
      <c r="G54" s="24"/>
      <c r="H54" s="24"/>
      <c r="I54" s="24"/>
      <c r="J54" s="24"/>
      <c r="K54" s="15"/>
      <c r="L54" s="15"/>
      <c r="N54" s="15"/>
    </row>
    <row r="55" spans="2:14" ht="15" customHeight="1">
      <c r="B55" s="132" t="s">
        <v>30</v>
      </c>
      <c r="C55" s="111"/>
      <c r="D55" s="119"/>
      <c r="E55" s="133"/>
      <c r="F55" s="126"/>
      <c r="G55" s="126"/>
      <c r="H55" s="126"/>
      <c r="I55" s="126"/>
      <c r="J55" s="126"/>
      <c r="K55" s="15"/>
      <c r="L55" s="15"/>
      <c r="N55" s="15"/>
    </row>
    <row r="56" spans="2:14" ht="6.75" customHeight="1">
      <c r="B56" s="132"/>
      <c r="C56" s="111"/>
      <c r="D56" s="119"/>
      <c r="E56" s="134"/>
      <c r="F56" s="126"/>
      <c r="G56" s="126"/>
      <c r="H56" s="126"/>
      <c r="I56" s="126"/>
      <c r="J56" s="126"/>
      <c r="K56" s="15"/>
      <c r="L56" s="15"/>
      <c r="N56" s="15"/>
    </row>
    <row r="57" spans="2:14" ht="3.75" hidden="1" customHeight="1">
      <c r="B57" s="132"/>
      <c r="C57" s="111"/>
      <c r="D57" s="119"/>
      <c r="E57" s="135"/>
      <c r="F57" s="126"/>
      <c r="G57" s="126"/>
      <c r="H57" s="126"/>
      <c r="I57" s="126"/>
      <c r="J57" s="126"/>
      <c r="K57" s="15"/>
      <c r="L57" s="15"/>
      <c r="N57" s="15"/>
    </row>
    <row r="58" spans="2:14" ht="15.75">
      <c r="B58" s="65" t="s">
        <v>31</v>
      </c>
      <c r="C58" s="66">
        <v>180</v>
      </c>
      <c r="D58" s="71">
        <f t="shared" ref="D58:J58" si="5">D33-D45</f>
        <v>3708</v>
      </c>
      <c r="E58" s="62">
        <f t="shared" si="5"/>
        <v>6</v>
      </c>
      <c r="F58" s="73">
        <f t="shared" si="5"/>
        <v>4917</v>
      </c>
      <c r="G58" s="73">
        <f t="shared" si="5"/>
        <v>1389</v>
      </c>
      <c r="H58" s="73">
        <f t="shared" si="5"/>
        <v>1170</v>
      </c>
      <c r="I58" s="73">
        <f t="shared" si="5"/>
        <v>1186</v>
      </c>
      <c r="J58" s="73">
        <f t="shared" si="5"/>
        <v>1172</v>
      </c>
      <c r="K58" s="15"/>
      <c r="L58" s="57"/>
      <c r="N58" s="15"/>
    </row>
    <row r="59" spans="2:14" ht="15.75">
      <c r="B59" s="65" t="s">
        <v>32</v>
      </c>
      <c r="C59" s="66">
        <v>181</v>
      </c>
      <c r="D59" s="71">
        <v>3708</v>
      </c>
      <c r="E59" s="62">
        <v>6</v>
      </c>
      <c r="F59" s="73">
        <f>F58</f>
        <v>4917</v>
      </c>
      <c r="G59" s="73">
        <f t="shared" ref="G59:J59" si="6">G58</f>
        <v>1389</v>
      </c>
      <c r="H59" s="73">
        <f t="shared" si="6"/>
        <v>1170</v>
      </c>
      <c r="I59" s="73">
        <f t="shared" si="6"/>
        <v>1186</v>
      </c>
      <c r="J59" s="73">
        <f t="shared" si="6"/>
        <v>1172</v>
      </c>
      <c r="K59" s="15"/>
      <c r="L59" s="15"/>
    </row>
    <row r="60" spans="2:14" ht="15.75">
      <c r="B60" s="65" t="s">
        <v>33</v>
      </c>
      <c r="C60" s="66">
        <v>182</v>
      </c>
      <c r="D60" s="71"/>
      <c r="E60" s="62"/>
      <c r="F60" s="73"/>
      <c r="G60" s="73"/>
      <c r="H60" s="73"/>
      <c r="I60" s="73"/>
      <c r="J60" s="73"/>
      <c r="K60" s="15"/>
      <c r="L60" s="15"/>
    </row>
    <row r="61" spans="2:14" ht="15.75">
      <c r="B61" s="65" t="s">
        <v>34</v>
      </c>
      <c r="C61" s="66">
        <v>190</v>
      </c>
      <c r="D61" s="71">
        <f t="shared" ref="D61:J61" si="7">D58-D46+D34-D49</f>
        <v>492</v>
      </c>
      <c r="E61" s="62">
        <f t="shared" si="7"/>
        <v>414</v>
      </c>
      <c r="F61" s="73">
        <f t="shared" si="7"/>
        <v>953</v>
      </c>
      <c r="G61" s="73">
        <f t="shared" si="7"/>
        <v>339</v>
      </c>
      <c r="H61" s="73">
        <f t="shared" si="7"/>
        <v>210</v>
      </c>
      <c r="I61" s="73">
        <f t="shared" si="7"/>
        <v>216</v>
      </c>
      <c r="J61" s="73">
        <f t="shared" si="7"/>
        <v>188</v>
      </c>
      <c r="K61" s="15"/>
      <c r="L61" s="57"/>
    </row>
    <row r="62" spans="2:14" ht="15.75">
      <c r="B62" s="65" t="s">
        <v>35</v>
      </c>
      <c r="C62" s="66">
        <v>191</v>
      </c>
      <c r="D62" s="71">
        <v>492</v>
      </c>
      <c r="E62" s="62">
        <v>414</v>
      </c>
      <c r="F62" s="73">
        <f>F61</f>
        <v>953</v>
      </c>
      <c r="G62" s="73">
        <f t="shared" ref="G62:J62" si="8">G61</f>
        <v>339</v>
      </c>
      <c r="H62" s="73">
        <f t="shared" si="8"/>
        <v>210</v>
      </c>
      <c r="I62" s="73">
        <f t="shared" si="8"/>
        <v>216</v>
      </c>
      <c r="J62" s="73">
        <f t="shared" si="8"/>
        <v>188</v>
      </c>
      <c r="K62" s="15"/>
      <c r="L62" s="15"/>
    </row>
    <row r="63" spans="2:14" ht="15.75">
      <c r="B63" s="65" t="s">
        <v>36</v>
      </c>
      <c r="C63" s="66">
        <v>192</v>
      </c>
      <c r="D63" s="71"/>
      <c r="E63" s="62"/>
      <c r="F63" s="73"/>
      <c r="G63" s="73"/>
      <c r="H63" s="73"/>
      <c r="I63" s="73"/>
      <c r="J63" s="73"/>
      <c r="K63" s="15"/>
      <c r="L63" s="15"/>
    </row>
    <row r="64" spans="2:14" ht="18.75" customHeight="1">
      <c r="B64" s="65" t="s">
        <v>37</v>
      </c>
      <c r="C64" s="66">
        <v>200</v>
      </c>
      <c r="D64" s="71">
        <f t="shared" ref="D64:J64" si="9">D61+D39-D50+D40-D52</f>
        <v>575</v>
      </c>
      <c r="E64" s="62">
        <f t="shared" si="9"/>
        <v>402</v>
      </c>
      <c r="F64" s="33">
        <f t="shared" si="9"/>
        <v>921</v>
      </c>
      <c r="G64" s="62">
        <f t="shared" si="9"/>
        <v>189</v>
      </c>
      <c r="H64" s="62">
        <f t="shared" si="9"/>
        <v>251</v>
      </c>
      <c r="I64" s="62">
        <f t="shared" si="9"/>
        <v>257</v>
      </c>
      <c r="J64" s="62">
        <f t="shared" si="9"/>
        <v>224</v>
      </c>
      <c r="K64" s="15"/>
      <c r="L64" s="57"/>
    </row>
    <row r="65" spans="2:14" ht="15.75">
      <c r="B65" s="89" t="s">
        <v>32</v>
      </c>
      <c r="C65" s="34">
        <v>201</v>
      </c>
      <c r="D65" s="87">
        <v>575</v>
      </c>
      <c r="E65" s="87">
        <v>402</v>
      </c>
      <c r="F65" s="37">
        <f>F64</f>
        <v>921</v>
      </c>
      <c r="G65" s="87">
        <f>G64</f>
        <v>189</v>
      </c>
      <c r="H65" s="37">
        <f>H64</f>
        <v>251</v>
      </c>
      <c r="I65" s="37">
        <f>I64</f>
        <v>257</v>
      </c>
      <c r="J65" s="37">
        <f>J64</f>
        <v>224</v>
      </c>
      <c r="K65" s="15"/>
      <c r="L65" s="15"/>
    </row>
    <row r="66" spans="2:14" ht="15.75">
      <c r="B66" s="89" t="s">
        <v>33</v>
      </c>
      <c r="C66" s="34">
        <v>202</v>
      </c>
      <c r="D66" s="87"/>
      <c r="E66" s="87"/>
      <c r="F66" s="37"/>
      <c r="G66" s="87"/>
      <c r="H66" s="87"/>
      <c r="I66" s="87"/>
      <c r="J66" s="87"/>
      <c r="K66" s="15"/>
      <c r="L66" s="15"/>
    </row>
    <row r="67" spans="2:14" ht="15.75">
      <c r="B67" s="89" t="s">
        <v>38</v>
      </c>
      <c r="C67" s="34">
        <v>210</v>
      </c>
      <c r="D67" s="87"/>
      <c r="E67" s="37"/>
      <c r="F67" s="37">
        <f>F65*18%</f>
        <v>165.78</v>
      </c>
      <c r="G67" s="37">
        <v>35</v>
      </c>
      <c r="H67" s="37">
        <v>45</v>
      </c>
      <c r="I67" s="37">
        <v>46</v>
      </c>
      <c r="J67" s="37">
        <v>40</v>
      </c>
      <c r="K67" s="15"/>
      <c r="L67" s="15"/>
    </row>
    <row r="68" spans="2:14" ht="15.75">
      <c r="B68" s="89" t="s">
        <v>39</v>
      </c>
      <c r="C68" s="34">
        <v>220</v>
      </c>
      <c r="D68" s="87"/>
      <c r="E68" s="37"/>
      <c r="F68" s="37"/>
      <c r="G68" s="37"/>
      <c r="H68" s="37"/>
      <c r="I68" s="37"/>
      <c r="J68" s="37"/>
      <c r="K68" s="15"/>
      <c r="L68" s="15"/>
      <c r="M68" s="15"/>
    </row>
    <row r="69" spans="2:14" ht="15.75">
      <c r="B69" s="89" t="s">
        <v>35</v>
      </c>
      <c r="C69" s="34">
        <v>221</v>
      </c>
      <c r="D69" s="87">
        <v>575</v>
      </c>
      <c r="E69" s="87">
        <v>402</v>
      </c>
      <c r="F69" s="37">
        <f>F65-F67</f>
        <v>755.22</v>
      </c>
      <c r="G69" s="37">
        <f t="shared" ref="G69:J69" si="10">G65-G67</f>
        <v>154</v>
      </c>
      <c r="H69" s="37">
        <f t="shared" si="10"/>
        <v>206</v>
      </c>
      <c r="I69" s="37">
        <f t="shared" si="10"/>
        <v>211</v>
      </c>
      <c r="J69" s="37">
        <f t="shared" si="10"/>
        <v>184</v>
      </c>
      <c r="K69" s="15"/>
      <c r="L69" s="15"/>
      <c r="M69" s="15"/>
    </row>
    <row r="70" spans="2:14" ht="15.75">
      <c r="B70" s="65" t="s">
        <v>36</v>
      </c>
      <c r="C70" s="66">
        <v>222</v>
      </c>
      <c r="D70" s="71"/>
      <c r="E70" s="62"/>
      <c r="F70" s="73"/>
      <c r="G70" s="73"/>
      <c r="H70" s="73"/>
      <c r="I70" s="73"/>
      <c r="J70" s="73"/>
      <c r="K70" s="15"/>
      <c r="L70" s="15"/>
    </row>
    <row r="71" spans="2:14" ht="15.75">
      <c r="B71" s="65" t="s">
        <v>40</v>
      </c>
      <c r="C71" s="66">
        <v>230</v>
      </c>
      <c r="D71" s="71">
        <v>10</v>
      </c>
      <c r="E71" s="69">
        <v>80</v>
      </c>
      <c r="F71" s="69">
        <f>F69*15%</f>
        <v>113.283</v>
      </c>
      <c r="G71" s="69">
        <f t="shared" ref="G71:I71" si="11">G69*15%</f>
        <v>23.099999999999998</v>
      </c>
      <c r="H71" s="69">
        <f t="shared" si="11"/>
        <v>30.9</v>
      </c>
      <c r="I71" s="69">
        <f t="shared" si="11"/>
        <v>31.65</v>
      </c>
      <c r="J71" s="69">
        <v>27</v>
      </c>
      <c r="K71" s="15"/>
      <c r="L71" s="15"/>
      <c r="M71" s="15"/>
    </row>
    <row r="72" spans="2:14" ht="12" customHeight="1">
      <c r="B72" s="127"/>
      <c r="C72" s="128"/>
      <c r="D72" s="128"/>
      <c r="E72" s="128"/>
      <c r="F72" s="128"/>
      <c r="G72" s="128"/>
      <c r="H72" s="128"/>
      <c r="I72" s="128"/>
      <c r="J72" s="129"/>
      <c r="K72" s="15"/>
      <c r="L72" s="15"/>
    </row>
    <row r="73" spans="2:14" ht="15.75">
      <c r="B73" s="130" t="s">
        <v>41</v>
      </c>
      <c r="C73" s="118"/>
      <c r="D73" s="118"/>
      <c r="E73" s="118"/>
      <c r="F73" s="118"/>
      <c r="G73" s="118"/>
      <c r="H73" s="118"/>
      <c r="I73" s="118"/>
      <c r="J73" s="131"/>
      <c r="K73" s="15"/>
      <c r="L73" s="15"/>
    </row>
    <row r="74" spans="2:14" ht="0.75" customHeight="1">
      <c r="B74" s="114"/>
      <c r="C74" s="115"/>
      <c r="D74" s="115"/>
      <c r="E74" s="115"/>
      <c r="F74" s="115"/>
      <c r="G74" s="115"/>
      <c r="H74" s="115"/>
      <c r="I74" s="115"/>
      <c r="J74" s="116"/>
      <c r="K74" s="15"/>
      <c r="L74" s="15"/>
    </row>
    <row r="75" spans="2:14" ht="15.75">
      <c r="B75" s="65" t="s">
        <v>42</v>
      </c>
      <c r="C75" s="66">
        <v>240</v>
      </c>
      <c r="D75" s="67">
        <v>6454</v>
      </c>
      <c r="E75" s="50">
        <v>6413</v>
      </c>
      <c r="F75" s="65">
        <v>7506</v>
      </c>
      <c r="G75" s="65">
        <v>1820</v>
      </c>
      <c r="H75" s="65">
        <v>1910</v>
      </c>
      <c r="I75" s="65">
        <v>1913</v>
      </c>
      <c r="J75" s="65">
        <v>1863</v>
      </c>
      <c r="K75" s="15"/>
      <c r="L75" s="15"/>
      <c r="M75" s="15"/>
      <c r="N75" s="15"/>
    </row>
    <row r="76" spans="2:14" ht="15.75">
      <c r="B76" s="65" t="s">
        <v>43</v>
      </c>
      <c r="C76" s="66">
        <v>250</v>
      </c>
      <c r="D76" s="67">
        <v>9998</v>
      </c>
      <c r="E76" s="50">
        <v>10512</v>
      </c>
      <c r="F76" s="65">
        <v>12717</v>
      </c>
      <c r="G76" s="65">
        <v>3090</v>
      </c>
      <c r="H76" s="65">
        <v>3137</v>
      </c>
      <c r="I76" s="65">
        <v>3240</v>
      </c>
      <c r="J76" s="65">
        <v>3250</v>
      </c>
      <c r="K76" s="15"/>
      <c r="L76" s="15"/>
      <c r="M76" s="15"/>
      <c r="N76" s="15"/>
    </row>
    <row r="77" spans="2:14" ht="15.75">
      <c r="B77" s="65" t="s">
        <v>44</v>
      </c>
      <c r="C77" s="66">
        <v>260</v>
      </c>
      <c r="D77" s="67">
        <v>2202</v>
      </c>
      <c r="E77" s="50">
        <v>2305.8000000000002</v>
      </c>
      <c r="F77" s="14">
        <f>F76*22%</f>
        <v>2797.7400000000002</v>
      </c>
      <c r="G77" s="14">
        <f>G76*22%</f>
        <v>679.8</v>
      </c>
      <c r="H77" s="14">
        <f t="shared" ref="H77:J77" si="12">H76*22%</f>
        <v>690.14</v>
      </c>
      <c r="I77" s="14">
        <f t="shared" si="12"/>
        <v>712.8</v>
      </c>
      <c r="J77" s="14">
        <f t="shared" si="12"/>
        <v>715</v>
      </c>
      <c r="K77" s="15"/>
      <c r="L77" s="15"/>
      <c r="M77" s="15"/>
      <c r="N77" s="15"/>
    </row>
    <row r="78" spans="2:14" ht="15.75">
      <c r="B78" s="65" t="s">
        <v>45</v>
      </c>
      <c r="C78" s="66">
        <v>270</v>
      </c>
      <c r="D78" s="67">
        <v>1084</v>
      </c>
      <c r="E78" s="50">
        <v>1295</v>
      </c>
      <c r="F78" s="65">
        <v>1498</v>
      </c>
      <c r="G78" s="65">
        <v>375</v>
      </c>
      <c r="H78" s="65">
        <v>375</v>
      </c>
      <c r="I78" s="65">
        <v>375</v>
      </c>
      <c r="J78" s="65">
        <v>373</v>
      </c>
      <c r="K78" s="15"/>
      <c r="L78" s="15"/>
      <c r="M78" s="15"/>
      <c r="N78" s="15"/>
    </row>
    <row r="79" spans="2:14" ht="15.75">
      <c r="B79" s="65" t="s">
        <v>46</v>
      </c>
      <c r="C79" s="66">
        <v>280</v>
      </c>
      <c r="D79" s="67">
        <v>1341</v>
      </c>
      <c r="E79" s="50">
        <v>2703</v>
      </c>
      <c r="F79" s="65">
        <f>3302+983+559</f>
        <v>4844</v>
      </c>
      <c r="G79" s="65">
        <f>1380-147-52</f>
        <v>1181</v>
      </c>
      <c r="H79" s="65">
        <f>1420-147-52</f>
        <v>1221</v>
      </c>
      <c r="I79" s="65">
        <f>1285-52</f>
        <v>1233</v>
      </c>
      <c r="J79" s="65">
        <f>1260-51</f>
        <v>1209</v>
      </c>
      <c r="K79" s="15"/>
      <c r="L79" s="15"/>
      <c r="M79" s="15"/>
      <c r="N79" s="15"/>
    </row>
    <row r="80" spans="2:14" ht="11.25" customHeight="1">
      <c r="B80" s="103" t="s">
        <v>47</v>
      </c>
      <c r="C80" s="111">
        <v>290</v>
      </c>
      <c r="D80" s="124">
        <f>D75+D76+D77+D78+D79</f>
        <v>21079</v>
      </c>
      <c r="E80" s="125">
        <f>E75+E76+E77+E78+E79</f>
        <v>23228.799999999999</v>
      </c>
      <c r="F80" s="120">
        <f>F75+F76+F77+F78+F79</f>
        <v>29362.74</v>
      </c>
      <c r="G80" s="120">
        <f t="shared" ref="G80:J80" si="13">G75+G76+G77+G78+G79</f>
        <v>7145.8</v>
      </c>
      <c r="H80" s="120">
        <f t="shared" si="13"/>
        <v>7333.14</v>
      </c>
      <c r="I80" s="120">
        <f t="shared" si="13"/>
        <v>7473.8</v>
      </c>
      <c r="J80" s="120">
        <f t="shared" si="13"/>
        <v>7410</v>
      </c>
      <c r="K80" s="15"/>
      <c r="L80" s="15"/>
    </row>
    <row r="81" spans="2:16" ht="8.25" customHeight="1">
      <c r="B81" s="103"/>
      <c r="C81" s="111"/>
      <c r="D81" s="124"/>
      <c r="E81" s="125"/>
      <c r="F81" s="120"/>
      <c r="G81" s="120"/>
      <c r="H81" s="120"/>
      <c r="I81" s="120"/>
      <c r="J81" s="120"/>
      <c r="K81" s="15"/>
      <c r="L81" s="15"/>
    </row>
    <row r="82" spans="2:16" ht="7.5" customHeight="1">
      <c r="B82" s="103"/>
      <c r="C82" s="111"/>
      <c r="D82" s="124"/>
      <c r="E82" s="125"/>
      <c r="F82" s="120"/>
      <c r="G82" s="120"/>
      <c r="H82" s="120"/>
      <c r="I82" s="120"/>
      <c r="J82" s="120"/>
      <c r="K82" s="15"/>
      <c r="L82" s="15"/>
    </row>
    <row r="83" spans="2:16" ht="12" customHeight="1">
      <c r="B83" s="32"/>
      <c r="C83" s="32"/>
      <c r="D83" s="40"/>
      <c r="E83" s="28"/>
      <c r="F83" s="32"/>
      <c r="G83" s="32"/>
      <c r="H83" s="32"/>
      <c r="I83" s="32"/>
      <c r="J83" s="32"/>
      <c r="K83" s="15"/>
      <c r="L83" s="15"/>
      <c r="N83" s="15"/>
      <c r="P83" s="15"/>
    </row>
    <row r="84" spans="2:16" ht="19.5" customHeight="1">
      <c r="B84" s="121" t="s">
        <v>48</v>
      </c>
      <c r="C84" s="122"/>
      <c r="D84" s="122"/>
      <c r="E84" s="122"/>
      <c r="F84" s="122"/>
      <c r="G84" s="122"/>
      <c r="H84" s="122"/>
      <c r="I84" s="122"/>
      <c r="J84" s="123"/>
      <c r="K84" s="15"/>
      <c r="L84" s="15"/>
    </row>
    <row r="85" spans="2:16" ht="32.25" customHeight="1">
      <c r="B85" s="38" t="s">
        <v>49</v>
      </c>
      <c r="C85" s="74">
        <v>300</v>
      </c>
      <c r="D85" s="72">
        <f>D87+D89+D95</f>
        <v>3168</v>
      </c>
      <c r="E85" s="72">
        <f>E87+E89</f>
        <v>4625</v>
      </c>
      <c r="F85" s="58">
        <f>F86+F87+F88+F89</f>
        <v>7811.8779999999997</v>
      </c>
      <c r="G85" s="58">
        <f t="shared" ref="G85:J85" si="14">G86+G87+G88+G89</f>
        <v>1902</v>
      </c>
      <c r="H85" s="58">
        <f t="shared" si="14"/>
        <v>1973</v>
      </c>
      <c r="I85" s="58">
        <f t="shared" si="14"/>
        <v>1998</v>
      </c>
      <c r="J85" s="58">
        <f t="shared" si="14"/>
        <v>1938.75</v>
      </c>
      <c r="K85" s="15"/>
      <c r="L85" s="15"/>
    </row>
    <row r="86" spans="2:16" ht="18" customHeight="1">
      <c r="B86" s="65" t="s">
        <v>50</v>
      </c>
      <c r="C86" s="66">
        <v>301</v>
      </c>
      <c r="D86" s="67"/>
      <c r="E86" s="68"/>
      <c r="F86" s="33">
        <f>F67</f>
        <v>165.78</v>
      </c>
      <c r="G86" s="33">
        <f t="shared" ref="G86:J86" si="15">G67</f>
        <v>35</v>
      </c>
      <c r="H86" s="33">
        <f t="shared" si="15"/>
        <v>45</v>
      </c>
      <c r="I86" s="33">
        <f t="shared" si="15"/>
        <v>46</v>
      </c>
      <c r="J86" s="33">
        <f t="shared" si="15"/>
        <v>40</v>
      </c>
      <c r="K86" s="15"/>
      <c r="L86" s="15"/>
    </row>
    <row r="87" spans="2:16" ht="21" customHeight="1">
      <c r="B87" s="65" t="s">
        <v>90</v>
      </c>
      <c r="C87" s="66">
        <v>302</v>
      </c>
      <c r="D87" s="71">
        <v>842</v>
      </c>
      <c r="E87" s="62">
        <v>1150</v>
      </c>
      <c r="F87" s="33">
        <v>3960</v>
      </c>
      <c r="G87" s="33">
        <v>965</v>
      </c>
      <c r="H87" s="33">
        <v>1013</v>
      </c>
      <c r="I87" s="33">
        <v>1016</v>
      </c>
      <c r="J87" s="33">
        <v>966</v>
      </c>
      <c r="K87" s="15"/>
      <c r="L87" s="15"/>
      <c r="N87" s="15"/>
    </row>
    <row r="88" spans="2:16" ht="32.25" customHeight="1">
      <c r="B88" s="65" t="s">
        <v>91</v>
      </c>
      <c r="C88" s="66">
        <v>303</v>
      </c>
      <c r="D88" s="71"/>
      <c r="E88" s="62"/>
      <c r="F88" s="33"/>
      <c r="G88" s="33"/>
      <c r="H88" s="33"/>
      <c r="I88" s="33"/>
      <c r="J88" s="33"/>
      <c r="K88" s="15"/>
      <c r="L88" s="15"/>
    </row>
    <row r="89" spans="2:16" ht="21" customHeight="1">
      <c r="B89" s="65" t="s">
        <v>96</v>
      </c>
      <c r="C89" s="66">
        <v>304</v>
      </c>
      <c r="D89" s="14">
        <v>2004</v>
      </c>
      <c r="E89" s="14">
        <f>E90+E91+E92+E93+E94+E95+E97</f>
        <v>3475</v>
      </c>
      <c r="F89" s="14">
        <f>F90+F91+F92+F93+F94+F95</f>
        <v>3686.098</v>
      </c>
      <c r="G89" s="14">
        <v>902</v>
      </c>
      <c r="H89" s="14">
        <v>915</v>
      </c>
      <c r="I89" s="14">
        <v>936</v>
      </c>
      <c r="J89" s="14">
        <f>J90+J91+J92+J93+J94+J95</f>
        <v>932.75</v>
      </c>
      <c r="K89" s="15"/>
      <c r="L89" s="15"/>
      <c r="M89" s="15"/>
    </row>
    <row r="90" spans="2:16" ht="16.5" customHeight="1">
      <c r="B90" s="65" t="s">
        <v>92</v>
      </c>
      <c r="C90" s="66"/>
      <c r="D90" s="71">
        <v>0</v>
      </c>
      <c r="E90" s="62">
        <v>1177</v>
      </c>
      <c r="F90" s="33">
        <v>1045</v>
      </c>
      <c r="G90" s="33">
        <v>265</v>
      </c>
      <c r="H90" s="33">
        <v>260</v>
      </c>
      <c r="I90" s="33">
        <v>260</v>
      </c>
      <c r="J90" s="33">
        <v>260</v>
      </c>
      <c r="K90" s="15"/>
      <c r="L90" s="36"/>
      <c r="M90" s="15"/>
    </row>
    <row r="91" spans="2:16" ht="15.75" customHeight="1">
      <c r="B91" s="65" t="s">
        <v>93</v>
      </c>
      <c r="C91" s="66"/>
      <c r="D91" s="71">
        <v>152</v>
      </c>
      <c r="E91" s="62">
        <v>156</v>
      </c>
      <c r="F91" s="33">
        <f>F76*1.5%</f>
        <v>190.755</v>
      </c>
      <c r="G91" s="33">
        <f t="shared" ref="G91:J91" si="16">G76*1.5%</f>
        <v>46.35</v>
      </c>
      <c r="H91" s="33">
        <f t="shared" si="16"/>
        <v>47.055</v>
      </c>
      <c r="I91" s="33">
        <f t="shared" si="16"/>
        <v>48.6</v>
      </c>
      <c r="J91" s="33">
        <f t="shared" si="16"/>
        <v>48.75</v>
      </c>
      <c r="K91" s="15"/>
      <c r="L91" s="15"/>
    </row>
    <row r="92" spans="2:16" ht="15.75" customHeight="1">
      <c r="B92" s="65" t="s">
        <v>94</v>
      </c>
      <c r="C92" s="66"/>
      <c r="D92" s="71">
        <v>1800</v>
      </c>
      <c r="E92" s="62">
        <v>1835</v>
      </c>
      <c r="F92" s="33">
        <f>F76*18%</f>
        <v>2289.06</v>
      </c>
      <c r="G92" s="33">
        <f t="shared" ref="G92:J92" si="17">G76*18%</f>
        <v>556.19999999999993</v>
      </c>
      <c r="H92" s="33">
        <f t="shared" si="17"/>
        <v>564.66</v>
      </c>
      <c r="I92" s="33">
        <f t="shared" si="17"/>
        <v>583.19999999999993</v>
      </c>
      <c r="J92" s="33">
        <f t="shared" si="17"/>
        <v>585</v>
      </c>
      <c r="K92" s="15"/>
      <c r="L92" s="15"/>
      <c r="M92" s="15"/>
    </row>
    <row r="93" spans="2:16" ht="15" customHeight="1">
      <c r="B93" s="65" t="s">
        <v>95</v>
      </c>
      <c r="C93" s="66"/>
      <c r="D93" s="71">
        <v>52</v>
      </c>
      <c r="E93" s="62">
        <v>60</v>
      </c>
      <c r="F93" s="37">
        <v>48</v>
      </c>
      <c r="G93" s="33">
        <v>12</v>
      </c>
      <c r="H93" s="33">
        <v>12</v>
      </c>
      <c r="I93" s="33">
        <v>12</v>
      </c>
      <c r="J93" s="33">
        <v>12</v>
      </c>
      <c r="K93" s="15"/>
      <c r="L93" s="15"/>
      <c r="M93" s="15"/>
    </row>
    <row r="94" spans="2:16" ht="16.5" customHeight="1">
      <c r="B94" s="65" t="s">
        <v>51</v>
      </c>
      <c r="C94" s="66" t="s">
        <v>52</v>
      </c>
      <c r="D94" s="71"/>
      <c r="E94" s="62">
        <v>80</v>
      </c>
      <c r="F94" s="33">
        <f>F71</f>
        <v>113.283</v>
      </c>
      <c r="G94" s="33">
        <f t="shared" ref="G94:J94" si="18">G71</f>
        <v>23.099999999999998</v>
      </c>
      <c r="H94" s="33">
        <f t="shared" si="18"/>
        <v>30.9</v>
      </c>
      <c r="I94" s="33">
        <f t="shared" si="18"/>
        <v>31.65</v>
      </c>
      <c r="J94" s="33">
        <f t="shared" si="18"/>
        <v>27</v>
      </c>
      <c r="K94" s="15"/>
      <c r="L94" s="15"/>
    </row>
    <row r="95" spans="2:16" ht="17.25" customHeight="1">
      <c r="B95" s="65" t="s">
        <v>97</v>
      </c>
      <c r="C95" s="66" t="s">
        <v>53</v>
      </c>
      <c r="D95" s="71">
        <v>322</v>
      </c>
      <c r="E95" s="62">
        <v>167</v>
      </c>
      <c r="F95" s="33"/>
      <c r="G95" s="33"/>
      <c r="H95" s="33"/>
      <c r="I95" s="33"/>
      <c r="J95" s="33"/>
      <c r="K95" s="15"/>
      <c r="L95" s="15"/>
    </row>
    <row r="96" spans="2:16" ht="18.75" customHeight="1">
      <c r="B96" s="38" t="s">
        <v>54</v>
      </c>
      <c r="C96" s="74">
        <v>310</v>
      </c>
      <c r="D96" s="71"/>
      <c r="E96" s="62"/>
      <c r="F96" s="33"/>
      <c r="G96" s="33"/>
      <c r="H96" s="33"/>
      <c r="I96" s="33"/>
      <c r="J96" s="33"/>
      <c r="K96" s="15"/>
      <c r="L96" s="15"/>
    </row>
    <row r="97" spans="2:12" ht="33" customHeight="1">
      <c r="B97" s="65" t="s">
        <v>75</v>
      </c>
      <c r="C97" s="66"/>
      <c r="D97" s="71"/>
      <c r="E97" s="62"/>
      <c r="F97" s="33"/>
      <c r="G97" s="33"/>
      <c r="H97" s="33"/>
      <c r="I97" s="33"/>
      <c r="J97" s="33"/>
      <c r="K97" s="15"/>
      <c r="L97" s="15"/>
    </row>
    <row r="98" spans="2:12" ht="15.75" customHeight="1">
      <c r="B98" s="65" t="s">
        <v>55</v>
      </c>
      <c r="C98" s="66">
        <v>312</v>
      </c>
      <c r="D98" s="71"/>
      <c r="E98" s="62"/>
      <c r="F98" s="33"/>
      <c r="G98" s="33"/>
      <c r="H98" s="33"/>
      <c r="I98" s="33"/>
      <c r="J98" s="33"/>
      <c r="K98" s="15"/>
      <c r="L98" s="15"/>
    </row>
    <row r="99" spans="2:12" ht="17.25" customHeight="1">
      <c r="B99" s="65" t="s">
        <v>56</v>
      </c>
      <c r="C99" s="66">
        <v>313</v>
      </c>
      <c r="D99" s="71"/>
      <c r="E99" s="62"/>
      <c r="F99" s="33"/>
      <c r="G99" s="33"/>
      <c r="H99" s="33"/>
      <c r="I99" s="33"/>
      <c r="J99" s="33"/>
      <c r="K99" s="15"/>
      <c r="L99" s="15"/>
    </row>
    <row r="100" spans="2:12" ht="19.5" customHeight="1">
      <c r="B100" s="38" t="s">
        <v>57</v>
      </c>
      <c r="C100" s="74">
        <v>320</v>
      </c>
      <c r="D100" s="43">
        <f>D101</f>
        <v>2203</v>
      </c>
      <c r="E100" s="59">
        <f>E101</f>
        <v>2305.8000000000002</v>
      </c>
      <c r="F100" s="59">
        <f>F101</f>
        <v>2797.7400000000002</v>
      </c>
      <c r="G100" s="59">
        <f t="shared" ref="G100:J100" si="19">G101</f>
        <v>679.8</v>
      </c>
      <c r="H100" s="59">
        <f t="shared" si="19"/>
        <v>690.14</v>
      </c>
      <c r="I100" s="59">
        <f t="shared" si="19"/>
        <v>712.8</v>
      </c>
      <c r="J100" s="59">
        <f t="shared" si="19"/>
        <v>715</v>
      </c>
      <c r="K100" s="15"/>
      <c r="L100" s="15"/>
    </row>
    <row r="101" spans="2:12" ht="15" customHeight="1">
      <c r="B101" s="103" t="s">
        <v>58</v>
      </c>
      <c r="C101" s="111">
        <v>321</v>
      </c>
      <c r="D101" s="119">
        <v>2203</v>
      </c>
      <c r="E101" s="117">
        <f t="shared" ref="E101" si="20">E77</f>
        <v>2305.8000000000002</v>
      </c>
      <c r="F101" s="117">
        <f>F77</f>
        <v>2797.7400000000002</v>
      </c>
      <c r="G101" s="117">
        <f t="shared" ref="G101:J101" si="21">G77</f>
        <v>679.8</v>
      </c>
      <c r="H101" s="117">
        <f t="shared" si="21"/>
        <v>690.14</v>
      </c>
      <c r="I101" s="117">
        <f t="shared" si="21"/>
        <v>712.8</v>
      </c>
      <c r="J101" s="117">
        <f t="shared" si="21"/>
        <v>715</v>
      </c>
      <c r="K101" s="15"/>
      <c r="L101" s="15"/>
    </row>
    <row r="102" spans="2:12" ht="18" customHeight="1">
      <c r="B102" s="103"/>
      <c r="C102" s="111"/>
      <c r="D102" s="119"/>
      <c r="E102" s="117"/>
      <c r="F102" s="117"/>
      <c r="G102" s="117"/>
      <c r="H102" s="117"/>
      <c r="I102" s="117"/>
      <c r="J102" s="117"/>
      <c r="K102" s="15"/>
      <c r="L102" s="15"/>
    </row>
    <row r="103" spans="2:12" ht="18.75" customHeight="1">
      <c r="B103" s="38" t="s">
        <v>59</v>
      </c>
      <c r="C103" s="74">
        <v>330</v>
      </c>
      <c r="D103" s="43">
        <f>D104+D105</f>
        <v>11</v>
      </c>
      <c r="E103" s="43"/>
      <c r="F103" s="43">
        <f t="shared" ref="F103" si="22">F104+F105</f>
        <v>2</v>
      </c>
      <c r="G103" s="71"/>
      <c r="H103" s="71">
        <f t="shared" ref="H103" si="23">H104+H105</f>
        <v>1</v>
      </c>
      <c r="I103" s="71"/>
      <c r="J103" s="71">
        <f t="shared" ref="J103" si="24">J104+J105</f>
        <v>1</v>
      </c>
      <c r="K103" s="15"/>
      <c r="L103" s="15"/>
    </row>
    <row r="104" spans="2:12" ht="16.5" customHeight="1">
      <c r="B104" s="65" t="s">
        <v>102</v>
      </c>
      <c r="C104" s="66">
        <v>331</v>
      </c>
      <c r="D104" s="71">
        <v>11</v>
      </c>
      <c r="E104" s="62"/>
      <c r="F104" s="33">
        <v>2</v>
      </c>
      <c r="G104" s="33"/>
      <c r="H104" s="33">
        <v>1</v>
      </c>
      <c r="I104" s="33"/>
      <c r="J104" s="33">
        <v>1</v>
      </c>
      <c r="K104" s="15"/>
      <c r="L104" s="15"/>
    </row>
    <row r="105" spans="2:12" ht="16.5" customHeight="1">
      <c r="B105" s="65" t="s">
        <v>60</v>
      </c>
      <c r="C105" s="66">
        <v>332</v>
      </c>
      <c r="D105" s="71"/>
      <c r="E105" s="62"/>
      <c r="F105" s="33"/>
      <c r="G105" s="33"/>
      <c r="H105" s="33"/>
      <c r="I105" s="33"/>
      <c r="J105" s="33"/>
      <c r="K105" s="15"/>
      <c r="L105" s="15"/>
    </row>
    <row r="106" spans="2:12" ht="10.5" customHeight="1">
      <c r="B106" s="23"/>
      <c r="C106" s="23"/>
      <c r="D106" s="45"/>
      <c r="E106" s="28"/>
      <c r="F106" s="23"/>
      <c r="G106" s="23"/>
      <c r="H106" s="23"/>
      <c r="I106" s="23"/>
      <c r="J106" s="23"/>
      <c r="K106" s="15"/>
      <c r="L106" s="15"/>
    </row>
    <row r="107" spans="2:12" ht="15.75">
      <c r="B107" s="118" t="s">
        <v>61</v>
      </c>
      <c r="C107" s="118"/>
      <c r="D107" s="118"/>
      <c r="E107" s="118"/>
      <c r="F107" s="118"/>
      <c r="G107" s="118"/>
      <c r="H107" s="118"/>
      <c r="I107" s="118"/>
      <c r="J107" s="118"/>
      <c r="K107" s="15"/>
      <c r="L107" s="15"/>
    </row>
    <row r="108" spans="2:12" ht="15.75">
      <c r="B108" s="65" t="s">
        <v>62</v>
      </c>
      <c r="C108" s="66">
        <v>340</v>
      </c>
      <c r="D108" s="67"/>
      <c r="E108" s="68"/>
      <c r="F108" s="38"/>
      <c r="G108" s="38"/>
      <c r="H108" s="65"/>
      <c r="I108" s="65"/>
      <c r="J108" s="65"/>
      <c r="K108" s="15"/>
      <c r="L108" s="15"/>
    </row>
    <row r="109" spans="2:12" ht="15.75" customHeight="1">
      <c r="B109" s="22" t="s">
        <v>63</v>
      </c>
      <c r="C109" s="61">
        <v>341</v>
      </c>
      <c r="D109" s="46"/>
      <c r="E109" s="29"/>
      <c r="F109" s="22"/>
      <c r="G109" s="22"/>
      <c r="H109" s="22"/>
      <c r="I109" s="22"/>
      <c r="J109" s="22"/>
      <c r="K109" s="15"/>
      <c r="L109" s="15"/>
    </row>
    <row r="110" spans="2:12" ht="30" customHeight="1">
      <c r="B110" s="67" t="s">
        <v>64</v>
      </c>
      <c r="C110" s="66">
        <v>350</v>
      </c>
      <c r="D110" s="67"/>
      <c r="E110" s="50">
        <v>3364.9</v>
      </c>
      <c r="F110" s="76"/>
      <c r="G110" s="65"/>
      <c r="H110" s="65"/>
      <c r="I110" s="65"/>
      <c r="J110" s="65"/>
      <c r="K110" s="15"/>
      <c r="L110" s="15"/>
    </row>
    <row r="111" spans="2:12" ht="9" customHeight="1">
      <c r="B111" s="103" t="s">
        <v>63</v>
      </c>
      <c r="C111" s="111">
        <v>351</v>
      </c>
      <c r="D111" s="112"/>
      <c r="E111" s="113"/>
      <c r="F111" s="103"/>
      <c r="G111" s="103"/>
      <c r="H111" s="103"/>
      <c r="I111" s="103"/>
      <c r="J111" s="103"/>
      <c r="K111" s="15"/>
      <c r="L111" s="15"/>
    </row>
    <row r="112" spans="2:12" ht="5.25" customHeight="1">
      <c r="B112" s="103"/>
      <c r="C112" s="111"/>
      <c r="D112" s="112"/>
      <c r="E112" s="113"/>
      <c r="F112" s="103"/>
      <c r="G112" s="103"/>
      <c r="H112" s="103"/>
      <c r="I112" s="103"/>
      <c r="J112" s="103"/>
      <c r="K112" s="15"/>
      <c r="L112" s="15"/>
    </row>
    <row r="113" spans="2:12" ht="18.75" customHeight="1">
      <c r="B113" s="65" t="s">
        <v>65</v>
      </c>
      <c r="C113" s="66">
        <v>360</v>
      </c>
      <c r="D113" s="67"/>
      <c r="E113" s="68"/>
      <c r="F113" s="65"/>
      <c r="G113" s="65"/>
      <c r="H113" s="65"/>
      <c r="I113" s="65"/>
      <c r="J113" s="65"/>
      <c r="K113" s="15"/>
      <c r="L113" s="15"/>
    </row>
    <row r="114" spans="2:12" ht="16.5" customHeight="1">
      <c r="B114" s="65" t="s">
        <v>63</v>
      </c>
      <c r="C114" s="66">
        <v>361</v>
      </c>
      <c r="D114" s="67"/>
      <c r="E114" s="68"/>
      <c r="F114" s="65"/>
      <c r="G114" s="65"/>
      <c r="H114" s="65"/>
      <c r="I114" s="65"/>
      <c r="J114" s="65"/>
      <c r="K114" s="15"/>
      <c r="L114" s="15"/>
    </row>
    <row r="115" spans="2:12" ht="15.75">
      <c r="B115" s="65" t="s">
        <v>66</v>
      </c>
      <c r="C115" s="66">
        <v>370</v>
      </c>
      <c r="D115" s="67"/>
      <c r="E115" s="68"/>
      <c r="F115" s="65"/>
      <c r="G115" s="65"/>
      <c r="H115" s="65"/>
      <c r="I115" s="65"/>
      <c r="J115" s="65"/>
      <c r="K115" s="15"/>
      <c r="L115" s="15"/>
    </row>
    <row r="116" spans="2:12" ht="16.5" customHeight="1">
      <c r="B116" s="65" t="s">
        <v>63</v>
      </c>
      <c r="C116" s="66">
        <v>371</v>
      </c>
      <c r="D116" s="67"/>
      <c r="E116" s="68"/>
      <c r="F116" s="65"/>
      <c r="G116" s="65"/>
      <c r="H116" s="65"/>
      <c r="I116" s="65"/>
      <c r="J116" s="65"/>
      <c r="K116" s="15"/>
      <c r="L116" s="15"/>
    </row>
    <row r="117" spans="2:12" ht="30" customHeight="1">
      <c r="B117" s="67" t="s">
        <v>67</v>
      </c>
      <c r="C117" s="66">
        <v>380</v>
      </c>
      <c r="D117" s="67"/>
      <c r="E117" s="68"/>
      <c r="F117" s="65"/>
      <c r="G117" s="65"/>
      <c r="H117" s="65"/>
      <c r="I117" s="65"/>
      <c r="J117" s="65"/>
      <c r="K117" s="15"/>
      <c r="L117" s="15"/>
    </row>
    <row r="118" spans="2:12" ht="17.25" customHeight="1">
      <c r="B118" s="65" t="s">
        <v>63</v>
      </c>
      <c r="C118" s="66">
        <v>381</v>
      </c>
      <c r="D118" s="67"/>
      <c r="E118" s="68"/>
      <c r="F118" s="65"/>
      <c r="G118" s="65"/>
      <c r="H118" s="65"/>
      <c r="I118" s="65"/>
      <c r="J118" s="65"/>
      <c r="K118" s="15"/>
      <c r="L118" s="15"/>
    </row>
    <row r="119" spans="2:12" ht="18" customHeight="1">
      <c r="B119" s="65" t="s">
        <v>68</v>
      </c>
      <c r="C119" s="66">
        <v>390</v>
      </c>
      <c r="D119" s="67"/>
      <c r="E119" s="76">
        <f>E108+E110+E113+E115+E117</f>
        <v>3364.9</v>
      </c>
      <c r="F119" s="65"/>
      <c r="G119" s="65"/>
      <c r="H119" s="65"/>
      <c r="I119" s="65"/>
      <c r="J119" s="65"/>
      <c r="K119" s="15"/>
      <c r="L119" s="15"/>
    </row>
    <row r="120" spans="2:12" ht="20.25" customHeight="1">
      <c r="B120" s="65" t="s">
        <v>69</v>
      </c>
      <c r="C120" s="66">
        <v>391</v>
      </c>
      <c r="D120" s="67"/>
      <c r="E120" s="68"/>
      <c r="F120" s="65"/>
      <c r="G120" s="65"/>
      <c r="H120" s="65"/>
      <c r="I120" s="65"/>
      <c r="J120" s="65"/>
      <c r="K120" s="15"/>
      <c r="L120" s="15"/>
    </row>
    <row r="121" spans="2:12" ht="15.75" hidden="1" customHeight="1">
      <c r="B121" s="32"/>
      <c r="C121" s="32"/>
      <c r="D121" s="40"/>
      <c r="E121" s="28"/>
      <c r="F121" s="32"/>
      <c r="G121" s="32"/>
      <c r="H121" s="32"/>
      <c r="I121" s="32"/>
      <c r="J121" s="32"/>
      <c r="K121" s="15"/>
      <c r="L121" s="15"/>
    </row>
    <row r="122" spans="2:12" ht="20.25" customHeight="1">
      <c r="B122" s="114" t="s">
        <v>70</v>
      </c>
      <c r="C122" s="115"/>
      <c r="D122" s="115"/>
      <c r="E122" s="115"/>
      <c r="F122" s="115"/>
      <c r="G122" s="115"/>
      <c r="H122" s="115"/>
      <c r="I122" s="115"/>
      <c r="J122" s="116"/>
      <c r="K122" s="15"/>
      <c r="L122" s="15"/>
    </row>
    <row r="123" spans="2:12" ht="10.5" customHeight="1">
      <c r="B123" s="103" t="s">
        <v>71</v>
      </c>
      <c r="C123" s="111">
        <v>400</v>
      </c>
      <c r="D123" s="112">
        <v>87</v>
      </c>
      <c r="E123" s="113">
        <v>80</v>
      </c>
      <c r="F123" s="103">
        <v>85</v>
      </c>
      <c r="G123" s="103"/>
      <c r="H123" s="103"/>
      <c r="I123" s="103"/>
      <c r="J123" s="103"/>
      <c r="K123" s="15"/>
      <c r="L123" s="15"/>
    </row>
    <row r="124" spans="2:12" ht="8.25" customHeight="1">
      <c r="B124" s="103"/>
      <c r="C124" s="111"/>
      <c r="D124" s="112"/>
      <c r="E124" s="113"/>
      <c r="F124" s="103"/>
      <c r="G124" s="103"/>
      <c r="H124" s="103"/>
      <c r="I124" s="103"/>
      <c r="J124" s="103"/>
      <c r="K124" s="15"/>
      <c r="L124" s="15"/>
    </row>
    <row r="125" spans="2:12" ht="18" customHeight="1">
      <c r="B125" s="65" t="s">
        <v>72</v>
      </c>
      <c r="C125" s="66">
        <v>410</v>
      </c>
      <c r="D125" s="67">
        <v>46955</v>
      </c>
      <c r="E125" s="50">
        <v>46365.2</v>
      </c>
      <c r="F125" s="50">
        <v>52220</v>
      </c>
      <c r="G125" s="65"/>
      <c r="H125" s="65"/>
      <c r="I125" s="65"/>
      <c r="J125" s="65"/>
      <c r="K125" s="15"/>
      <c r="L125" s="15"/>
    </row>
    <row r="126" spans="2:12" ht="3.75" customHeight="1">
      <c r="B126" s="103" t="s">
        <v>73</v>
      </c>
      <c r="C126" s="111">
        <v>420</v>
      </c>
      <c r="D126" s="112"/>
      <c r="E126" s="113"/>
      <c r="F126" s="103"/>
      <c r="G126" s="103"/>
      <c r="H126" s="103"/>
      <c r="I126" s="103"/>
      <c r="J126" s="103"/>
      <c r="K126" s="15"/>
      <c r="L126" s="15"/>
    </row>
    <row r="127" spans="2:12" ht="12.75" customHeight="1">
      <c r="B127" s="103"/>
      <c r="C127" s="111"/>
      <c r="D127" s="112"/>
      <c r="E127" s="113"/>
      <c r="F127" s="103"/>
      <c r="G127" s="103"/>
      <c r="H127" s="103"/>
      <c r="I127" s="103"/>
      <c r="J127" s="103"/>
      <c r="K127" s="15"/>
      <c r="L127" s="15"/>
    </row>
    <row r="128" spans="2:12" ht="21" customHeight="1">
      <c r="B128" s="65" t="s">
        <v>74</v>
      </c>
      <c r="C128" s="66">
        <v>430</v>
      </c>
      <c r="D128" s="67"/>
      <c r="E128" s="68" t="s">
        <v>0</v>
      </c>
      <c r="F128" s="65"/>
      <c r="G128" s="65"/>
      <c r="H128" s="65"/>
      <c r="I128" s="65"/>
      <c r="J128" s="65"/>
      <c r="K128" s="15"/>
      <c r="L128" s="15"/>
    </row>
    <row r="129" spans="2:8" ht="14.25" customHeight="1">
      <c r="B129" s="32"/>
      <c r="C129" s="63"/>
      <c r="D129" s="40"/>
      <c r="E129" s="30"/>
      <c r="F129" s="32"/>
      <c r="G129" s="32"/>
    </row>
    <row r="130" spans="2:8" ht="13.5" hidden="1" customHeight="1">
      <c r="H130" s="12"/>
    </row>
    <row r="131" spans="2:8" ht="19.5" customHeight="1">
      <c r="B131" s="90" t="s">
        <v>88</v>
      </c>
      <c r="C131" s="6"/>
      <c r="D131" s="47"/>
      <c r="E131" s="31"/>
      <c r="F131" s="16" t="s">
        <v>133</v>
      </c>
      <c r="G131" s="13"/>
      <c r="H131" s="8"/>
    </row>
    <row r="132" spans="2:8">
      <c r="C132" s="7"/>
      <c r="D132" s="48" t="s">
        <v>77</v>
      </c>
      <c r="F132" s="104" t="s">
        <v>76</v>
      </c>
      <c r="G132" s="104"/>
      <c r="H132" s="8"/>
    </row>
    <row r="133" spans="2:8">
      <c r="C133" s="7"/>
      <c r="D133" s="48"/>
      <c r="F133" s="21"/>
      <c r="G133" s="21"/>
      <c r="H133" s="8"/>
    </row>
    <row r="134" spans="2:8" ht="11.25" customHeight="1">
      <c r="C134" s="7"/>
      <c r="D134" s="48"/>
      <c r="F134" s="21"/>
      <c r="G134" s="21"/>
      <c r="H134" s="8"/>
    </row>
    <row r="135" spans="2:8" ht="14.25" hidden="1" customHeight="1">
      <c r="C135" s="7"/>
      <c r="D135" s="48"/>
      <c r="F135" s="21"/>
      <c r="G135" s="21"/>
      <c r="H135" s="8"/>
    </row>
    <row r="136" spans="2:8" hidden="1">
      <c r="C136" s="7"/>
      <c r="D136" s="48"/>
      <c r="F136" s="21"/>
      <c r="G136" s="21"/>
      <c r="H136" s="8"/>
    </row>
    <row r="137" spans="2:8" ht="20.25" customHeight="1">
      <c r="B137" s="2"/>
      <c r="C137" s="3"/>
      <c r="D137" s="49"/>
      <c r="H137" s="10"/>
    </row>
    <row r="138" spans="2:8" ht="15.75">
      <c r="B138" s="4"/>
      <c r="C138" s="3"/>
      <c r="D138" s="49"/>
      <c r="F138" s="9" t="s">
        <v>78</v>
      </c>
      <c r="G138" s="10"/>
      <c r="H138" s="10"/>
    </row>
    <row r="139" spans="2:8">
      <c r="F139" s="10" t="s">
        <v>79</v>
      </c>
      <c r="G139" s="10"/>
      <c r="H139" s="10"/>
    </row>
    <row r="140" spans="2:8">
      <c r="F140" s="10" t="s">
        <v>80</v>
      </c>
      <c r="G140" s="10"/>
      <c r="H140" s="10"/>
    </row>
    <row r="141" spans="2:8">
      <c r="F141" s="11"/>
      <c r="G141" s="11"/>
      <c r="H141" s="10" t="s">
        <v>132</v>
      </c>
    </row>
    <row r="142" spans="2:8" ht="22.5" hidden="1" customHeight="1">
      <c r="F142" s="10"/>
      <c r="G142" s="10"/>
      <c r="H142" s="10"/>
    </row>
    <row r="143" spans="2:8" ht="15.75">
      <c r="F143" s="9" t="s">
        <v>78</v>
      </c>
      <c r="G143" s="10"/>
      <c r="H143" s="10"/>
    </row>
    <row r="144" spans="2:8">
      <c r="F144" s="10" t="s">
        <v>81</v>
      </c>
      <c r="G144" s="10"/>
      <c r="H144" s="10"/>
    </row>
    <row r="145" spans="6:8">
      <c r="F145" s="10" t="s">
        <v>82</v>
      </c>
      <c r="G145" s="10"/>
      <c r="H145" s="10"/>
    </row>
    <row r="146" spans="6:8">
      <c r="F146" s="11"/>
      <c r="G146" s="11"/>
      <c r="H146" s="10" t="s">
        <v>134</v>
      </c>
    </row>
  </sheetData>
  <mergeCells count="93">
    <mergeCell ref="B22:B23"/>
    <mergeCell ref="G22:J22"/>
    <mergeCell ref="B25:J25"/>
    <mergeCell ref="B26:J26"/>
    <mergeCell ref="H47:H48"/>
    <mergeCell ref="I47:I48"/>
    <mergeCell ref="J47:J48"/>
    <mergeCell ref="G47:G48"/>
    <mergeCell ref="B47:B48"/>
    <mergeCell ref="C47:C48"/>
    <mergeCell ref="D47:D48"/>
    <mergeCell ref="E47:E48"/>
    <mergeCell ref="F47:F48"/>
    <mergeCell ref="I55:I57"/>
    <mergeCell ref="J55:J57"/>
    <mergeCell ref="B72:J72"/>
    <mergeCell ref="B73:J73"/>
    <mergeCell ref="B74:J74"/>
    <mergeCell ref="G55:G57"/>
    <mergeCell ref="H55:H57"/>
    <mergeCell ref="B55:B57"/>
    <mergeCell ref="C55:C57"/>
    <mergeCell ref="D55:D57"/>
    <mergeCell ref="E55:E57"/>
    <mergeCell ref="F55:F57"/>
    <mergeCell ref="G80:G82"/>
    <mergeCell ref="H80:H82"/>
    <mergeCell ref="I80:I82"/>
    <mergeCell ref="J80:J82"/>
    <mergeCell ref="B84:J84"/>
    <mergeCell ref="B80:B82"/>
    <mergeCell ref="C80:C82"/>
    <mergeCell ref="D80:D82"/>
    <mergeCell ref="E80:E82"/>
    <mergeCell ref="F80:F82"/>
    <mergeCell ref="G101:G102"/>
    <mergeCell ref="H101:H102"/>
    <mergeCell ref="I101:I102"/>
    <mergeCell ref="J101:J102"/>
    <mergeCell ref="B107:J107"/>
    <mergeCell ref="B101:B102"/>
    <mergeCell ref="C101:C102"/>
    <mergeCell ref="D101:D102"/>
    <mergeCell ref="E101:E102"/>
    <mergeCell ref="F101:F102"/>
    <mergeCell ref="H111:H112"/>
    <mergeCell ref="I111:I112"/>
    <mergeCell ref="J111:J112"/>
    <mergeCell ref="B122:J122"/>
    <mergeCell ref="B123:B124"/>
    <mergeCell ref="C123:C124"/>
    <mergeCell ref="D123:D124"/>
    <mergeCell ref="E123:E124"/>
    <mergeCell ref="F123:F124"/>
    <mergeCell ref="B111:B112"/>
    <mergeCell ref="C111:C112"/>
    <mergeCell ref="D111:D112"/>
    <mergeCell ref="E111:E112"/>
    <mergeCell ref="F111:F112"/>
    <mergeCell ref="D126:D127"/>
    <mergeCell ref="E126:E127"/>
    <mergeCell ref="F126:F127"/>
    <mergeCell ref="G126:G127"/>
    <mergeCell ref="G111:G112"/>
    <mergeCell ref="H126:H127"/>
    <mergeCell ref="I126:I127"/>
    <mergeCell ref="J126:J127"/>
    <mergeCell ref="F132:G132"/>
    <mergeCell ref="B1:D1"/>
    <mergeCell ref="F1:I1"/>
    <mergeCell ref="B2:D2"/>
    <mergeCell ref="F2:I2"/>
    <mergeCell ref="B3:D3"/>
    <mergeCell ref="F3:I3"/>
    <mergeCell ref="G123:G124"/>
    <mergeCell ref="H123:H124"/>
    <mergeCell ref="I123:I124"/>
    <mergeCell ref="J123:J124"/>
    <mergeCell ref="B126:B127"/>
    <mergeCell ref="C126:C127"/>
    <mergeCell ref="B19:I19"/>
    <mergeCell ref="B18:I18"/>
    <mergeCell ref="F4:I4"/>
    <mergeCell ref="B5:D5"/>
    <mergeCell ref="F5:I5"/>
    <mergeCell ref="B6:D6"/>
    <mergeCell ref="F6:I6"/>
    <mergeCell ref="C10:F10"/>
    <mergeCell ref="C11:F11"/>
    <mergeCell ref="C13:F13"/>
    <mergeCell ref="C14:F14"/>
    <mergeCell ref="C15:F15"/>
    <mergeCell ref="C16:F16"/>
  </mergeCells>
  <printOptions horizontalCentered="1"/>
  <pageMargins left="0.59055118110236227" right="0.19685039370078741" top="1.1811023622047245" bottom="0.23622047244094491" header="0" footer="0"/>
  <pageSetup paperSize="9" scale="90" orientation="landscape" r:id="rId1"/>
  <headerFooter differentFirst="1">
    <oddHeader xml:space="preserve">&amp;C
&amp;P
</oddHeader>
    <firstHeader xml:space="preserve">&amp;C
</firstHeader>
  </headerFooter>
  <rowBreaks count="5" manualBreakCount="5">
    <brk id="32" min="1" max="9" man="1"/>
    <brk id="53" min="1" max="9" man="1"/>
    <brk id="82" min="1" max="9" man="1"/>
    <brk id="105" min="1" max="9" man="1"/>
    <brk id="14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2024</vt:lpstr>
      <vt:lpstr>'план 2024'!Область_печати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2024-03-18T11:22:23Z</cp:lastPrinted>
  <dcterms:created xsi:type="dcterms:W3CDTF">2020-08-20T07:51:17Z</dcterms:created>
  <dcterms:modified xsi:type="dcterms:W3CDTF">2024-03-19T09:39:47Z</dcterms:modified>
</cp:coreProperties>
</file>